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480" windowHeight="1164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/>
  <c r="D51"/>
  <c r="C50"/>
  <c r="D50" s="1"/>
  <c r="D49"/>
  <c r="C49" s="1"/>
  <c r="E49" s="1"/>
  <c r="D45"/>
  <c r="E39" l="1"/>
  <c r="C39" s="1"/>
  <c r="D39" s="1"/>
  <c r="E27" l="1"/>
  <c r="E40" l="1"/>
  <c r="D40"/>
  <c r="D34" s="1"/>
  <c r="C48"/>
  <c r="D48" s="1"/>
  <c r="D47"/>
  <c r="C47" s="1"/>
  <c r="E47" s="1"/>
  <c r="C44"/>
  <c r="D44" s="1"/>
  <c r="C43"/>
  <c r="C41"/>
  <c r="E41" s="1"/>
  <c r="C38"/>
  <c r="E38" s="1"/>
  <c r="C37"/>
  <c r="E37" s="1"/>
  <c r="C36"/>
  <c r="E36" s="1"/>
  <c r="C35"/>
  <c r="E35" s="1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D11"/>
  <c r="C17" s="1"/>
  <c r="E28" l="1"/>
  <c r="E24"/>
  <c r="C28"/>
  <c r="E34"/>
  <c r="E17"/>
  <c r="D17"/>
  <c r="D23"/>
  <c r="C21"/>
  <c r="D12"/>
  <c r="D43"/>
  <c r="C34"/>
  <c r="C24"/>
  <c r="E22"/>
  <c r="C22" s="1"/>
  <c r="D22" s="1"/>
  <c r="E23" l="1"/>
  <c r="C23"/>
  <c r="C18"/>
  <c r="E21"/>
  <c r="E18" s="1"/>
  <c r="E16" s="1"/>
  <c r="D21"/>
  <c r="D18" s="1"/>
  <c r="D16" s="1"/>
  <c r="D42" s="1"/>
  <c r="C42" l="1"/>
  <c r="E42" s="1"/>
  <c r="D46"/>
  <c r="C46" s="1"/>
  <c r="E46" s="1"/>
  <c r="C16"/>
</calcChain>
</file>

<file path=xl/sharedStrings.xml><?xml version="1.0" encoding="utf-8"?>
<sst xmlns="http://schemas.openxmlformats.org/spreadsheetml/2006/main" count="83" uniqueCount="81">
  <si>
    <t>Характеристика МКД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</si>
  <si>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</si>
  <si>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</si>
  <si>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</si>
  <si>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</si>
  <si>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</si>
  <si>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</si>
  <si>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</si>
  <si>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</si>
  <si>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</si>
  <si>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</si>
  <si>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</si>
  <si>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</si>
  <si>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</si>
  <si>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</si>
  <si>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</si>
  <si>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</si>
  <si>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</si>
  <si>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</si>
  <si>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</si>
  <si>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</si>
  <si>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</si>
  <si>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</si>
  <si>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</si>
  <si>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</si>
  <si>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</si>
  <si>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</si>
  <si>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</si>
  <si>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</si>
  <si>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</si>
  <si>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</si>
  <si>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</si>
  <si>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</si>
  <si>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</si>
  <si>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2.1.3.</t>
  </si>
  <si>
    <t>Страхование лифтов ( 1 лифт-87,56)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</si>
  <si>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</si>
  <si>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</si>
  <si>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</si>
  <si>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</si>
  <si>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</si>
  <si>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</si>
  <si>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</si>
  <si>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</si>
  <si>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</si>
  <si>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</si>
  <si>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</si>
  <si>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</si>
  <si>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</si>
  <si>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</si>
  <si>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  ,благоустройству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</si>
  <si>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</si>
  <si>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</si>
  <si>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</si>
  <si>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</si>
  <si>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</si>
  <si>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</si>
  <si>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</si>
  <si>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</si>
  <si>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</si>
  <si>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2.3.7.</t>
  </si>
  <si>
    <t>3.</t>
  </si>
  <si>
    <t>Текущий ремонт МКД</t>
  </si>
  <si>
    <t>ИТОГО</t>
  </si>
  <si>
    <t>4.</t>
  </si>
  <si>
    <t>Текущий ремонт МКД ( за счет прочих доходов)</t>
  </si>
  <si>
    <t>9-ти этажный  дом</t>
  </si>
  <si>
    <t>План работ и услуг по содержанию и ремонту общего имущества МКД на 2022 год по адресу: г.Барнаул ул. С. Поляна, 29</t>
  </si>
  <si>
    <t>2.1.1.</t>
  </si>
  <si>
    <t>Доплата дворнику</t>
  </si>
  <si>
    <t>Ремонт подъездных козырьков с 1 по 5 подъезды</t>
  </si>
  <si>
    <t>Ремонт входных групп с 1 по 5 п.</t>
  </si>
  <si>
    <t>Латочный ремонт кровли (по заявкам)</t>
  </si>
  <si>
    <t>4.1.</t>
  </si>
  <si>
    <t>3.1.</t>
  </si>
  <si>
    <t>3.2.</t>
  </si>
  <si>
    <t>3.3.</t>
  </si>
  <si>
    <t>Ремонт межпанельных швов (по заявкакм)</t>
  </si>
  <si>
    <t>остаток денежных средств на 01.01.2022</t>
  </si>
  <si>
    <t>Ремонт подъездов 1,2</t>
  </si>
  <si>
    <t>спил деревьев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</si>
</sst>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000.00"/>
    <numFmt numFmtId="175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8">
    <xf numFmtId="0" fontId="0" fillId="0" borderId="0" xfId="0"/>
    <xf numFmtId="165" fontId="5" fillId="0" borderId="0" xfId="0" applyNumberFormat="1" applyFont="1"/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4" fillId="2" borderId="5" xfId="0" applyNumberFormat="1" applyFont="1" applyFill="1" applyBorder="1"/>
    <xf numFmtId="165" fontId="8" fillId="2" borderId="5" xfId="0" applyNumberFormat="1" applyFont="1" applyFill="1" applyBorder="1"/>
    <xf numFmtId="165" fontId="2" fillId="0" borderId="5" xfId="0" applyNumberFormat="1" applyFont="1" applyBorder="1"/>
    <xf numFmtId="165" fontId="2" fillId="4" borderId="5" xfId="0" applyNumberFormat="1" applyFont="1" applyFill="1" applyBorder="1"/>
    <xf numFmtId="165" fontId="7" fillId="0" borderId="5" xfId="0" applyNumberFormat="1" applyFont="1" applyBorder="1"/>
    <xf numFmtId="165" fontId="2" fillId="0" borderId="5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vertical="center"/>
    </xf>
    <xf numFmtId="165" fontId="2" fillId="3" borderId="5" xfId="0" applyNumberFormat="1" applyFont="1" applyFill="1" applyBorder="1" applyAlignment="1">
      <alignment wrapText="1"/>
    </xf>
    <xf numFmtId="165" fontId="2" fillId="3" borderId="5" xfId="0" applyNumberFormat="1" applyFont="1" applyFill="1" applyBorder="1"/>
    <xf numFmtId="165" fontId="2" fillId="0" borderId="5" xfId="0" applyNumberFormat="1" applyFont="1" applyBorder="1" applyAlignment="1">
      <alignment wrapText="1"/>
    </xf>
    <xf numFmtId="165" fontId="2" fillId="3" borderId="5" xfId="0" applyNumberFormat="1" applyFont="1" applyFill="1" applyBorder="1" applyAlignment="1">
      <alignment vertical="center" wrapText="1"/>
    </xf>
    <xf numFmtId="165" fontId="2" fillId="3" borderId="5" xfId="0" applyNumberFormat="1" applyFont="1" applyFill="1" applyBorder="1" applyAlignment="1">
      <alignment vertical="center"/>
    </xf>
    <xf numFmtId="165" fontId="9" fillId="0" borderId="5" xfId="0" applyNumberFormat="1" applyFont="1" applyBorder="1"/>
    <xf numFmtId="165" fontId="8" fillId="3" borderId="5" xfId="0" applyNumberFormat="1" applyFont="1" applyFill="1" applyBorder="1"/>
    <xf numFmtId="164" fontId="2" fillId="0" borderId="2" xfId="1" applyFont="1" applyBorder="1" applyAlignment="1">
      <alignment horizontal="center"/>
    </xf>
    <xf numFmtId="164" fontId="2" fillId="0" borderId="5" xfId="1" applyFont="1" applyBorder="1" applyAlignment="1">
      <alignment horizontal="center" vertical="center"/>
    </xf>
    <xf numFmtId="164" fontId="8" fillId="2" borderId="5" xfId="1" applyFont="1" applyFill="1" applyBorder="1" applyAlignment="1">
      <alignment horizontal="center"/>
    </xf>
    <xf numFmtId="164" fontId="2" fillId="0" borderId="5" xfId="1" applyFont="1" applyBorder="1" applyAlignment="1">
      <alignment horizontal="center"/>
    </xf>
    <xf numFmtId="164" fontId="8" fillId="3" borderId="5" xfId="1" applyFont="1" applyFill="1" applyBorder="1" applyAlignment="1">
      <alignment horizontal="center"/>
    </xf>
    <xf numFmtId="164" fontId="8" fillId="3" borderId="5" xfId="1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/>
    </xf>
    <xf numFmtId="164" fontId="5" fillId="0" borderId="0" xfId="1" applyFont="1" applyAlignment="1">
      <alignment horizontal="center"/>
    </xf>
    <xf numFmtId="164" fontId="8" fillId="2" borderId="5" xfId="1" applyFont="1" applyFill="1" applyBorder="1"/>
    <xf numFmtId="164" fontId="2" fillId="0" borderId="5" xfId="1" applyFont="1" applyBorder="1"/>
    <xf numFmtId="164" fontId="2" fillId="4" borderId="5" xfId="1" applyFont="1" applyFill="1" applyBorder="1"/>
    <xf numFmtId="164" fontId="7" fillId="0" borderId="5" xfId="1" applyFont="1" applyBorder="1"/>
    <xf numFmtId="164" fontId="2" fillId="0" borderId="5" xfId="1" applyFont="1" applyBorder="1" applyAlignment="1">
      <alignment vertical="center"/>
    </xf>
    <xf numFmtId="164" fontId="2" fillId="3" borderId="5" xfId="1" applyFont="1" applyFill="1" applyBorder="1"/>
    <xf numFmtId="164" fontId="2" fillId="3" borderId="5" xfId="1" applyFont="1" applyFill="1" applyBorder="1" applyAlignment="1">
      <alignment vertical="center"/>
    </xf>
    <xf numFmtId="164" fontId="8" fillId="3" borderId="5" xfId="1" applyFont="1" applyFill="1" applyBorder="1"/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75" fontId="2" fillId="3" borderId="5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topLeftCell="A22" zoomScale="114" zoomScaleNormal="114" workbookViewId="0">
      <selection activeCell="E51" sqref="E51"/>
    </sheetView>
  </sheetViews>
  <sheetFormatPr defaultRowHeight="12.95" customHeight="1"/>
  <cols>
    <col min="1" max="1" width="8.5703125" style="32" customWidth="1"/>
    <col min="2" max="2" width="51.85546875" style="1" customWidth="1"/>
    <col min="3" max="3" width="11.7109375" style="1" customWidth="1"/>
    <col min="4" max="4" width="11.85546875" style="1" customWidth="1"/>
    <col min="5" max="5" width="12.28515625" style="1" customWidth="1"/>
    <col min="6" max="16384" width="9.140625" style="1"/>
  </cols>
  <sheetData>
    <row r="2" spans="1:9" ht="12.95" customHeight="1">
      <c r="A2" s="49" t="s">
        <v>67</v>
      </c>
      <c r="B2" s="49"/>
      <c r="C2" s="49"/>
      <c r="D2" s="49"/>
      <c r="E2" s="49"/>
    </row>
    <row r="3" spans="1:9" ht="12.95" customHeight="1">
      <c r="A3" s="49"/>
      <c r="B3" s="49"/>
      <c r="C3" s="49"/>
      <c r="D3" s="49"/>
      <c r="E3" s="49"/>
    </row>
    <row r="4" spans="1:9" ht="12.95" customHeight="1">
      <c r="A4" s="50"/>
      <c r="B4" s="50"/>
      <c r="C4" s="50"/>
      <c r="D4" s="50"/>
      <c r="E4" s="50"/>
    </row>
    <row r="5" spans="1:9" ht="12.95" customHeight="1">
      <c r="A5" s="41" t="s">
        <v>0</v>
      </c>
      <c r="B5" s="42"/>
      <c r="C5" s="44" t="s">
        <v>66</v>
      </c>
      <c r="D5" s="45"/>
      <c r="E5" s="46"/>
    </row>
    <row r="6" spans="1:9" ht="12.95" customHeight="1">
      <c r="A6" s="41" t="s">
        <v>1</v>
      </c>
      <c r="B6" s="42"/>
      <c r="C6" s="54">
        <v>5</v>
      </c>
      <c r="D6" s="55"/>
      <c r="E6" s="56"/>
    </row>
    <row r="7" spans="1:9" ht="12.95" customHeight="1">
      <c r="A7" s="41" t="s">
        <v>2</v>
      </c>
      <c r="B7" s="42"/>
      <c r="C7" s="44">
        <v>10069.200000000001</v>
      </c>
      <c r="D7" s="45"/>
      <c r="E7" s="46"/>
      <c r="F7" s="47"/>
      <c r="G7" s="48"/>
      <c r="H7" s="48"/>
      <c r="I7" s="48"/>
    </row>
    <row r="8" spans="1:9" ht="12.95" customHeight="1">
      <c r="A8" s="41" t="s">
        <v>3</v>
      </c>
      <c r="B8" s="42"/>
      <c r="C8" s="44">
        <v>1513</v>
      </c>
      <c r="D8" s="45"/>
      <c r="E8" s="46"/>
    </row>
    <row r="9" spans="1:9" ht="12.95" customHeight="1">
      <c r="A9" s="41" t="s">
        <v>4</v>
      </c>
      <c r="B9" s="42"/>
      <c r="C9" s="51">
        <v>11.5</v>
      </c>
      <c r="D9" s="52"/>
      <c r="E9" s="53"/>
    </row>
    <row r="10" spans="1:9" ht="12.95" customHeight="1">
      <c r="A10" s="41" t="s">
        <v>5</v>
      </c>
      <c r="B10" s="42"/>
      <c r="C10" s="44">
        <v>24000</v>
      </c>
      <c r="D10" s="45"/>
      <c r="E10" s="46"/>
    </row>
    <row r="11" spans="1:9" ht="12.95" customHeight="1">
      <c r="A11" s="25"/>
      <c r="B11" s="3" t="s">
        <v>6</v>
      </c>
      <c r="C11" s="4"/>
      <c r="D11" s="5">
        <f>C7*C9</f>
        <v>115795.8</v>
      </c>
      <c r="E11" s="6"/>
    </row>
    <row r="12" spans="1:9" ht="12.95" customHeight="1">
      <c r="A12" s="25"/>
      <c r="B12" s="3" t="s">
        <v>7</v>
      </c>
      <c r="C12" s="2"/>
      <c r="D12" s="7">
        <f>D11+(C10/12)</f>
        <v>117795.8</v>
      </c>
      <c r="E12" s="3"/>
    </row>
    <row r="13" spans="1:9" ht="12.95" customHeight="1">
      <c r="A13" s="41" t="s">
        <v>8</v>
      </c>
      <c r="B13" s="42"/>
      <c r="C13" s="41">
        <f>(C7*C9*12)+C10</f>
        <v>1413549.6</v>
      </c>
      <c r="D13" s="43"/>
      <c r="E13" s="42"/>
    </row>
    <row r="14" spans="1:9" ht="12.95" customHeight="1">
      <c r="A14" s="41" t="s">
        <v>9</v>
      </c>
      <c r="B14" s="43"/>
      <c r="C14" s="43"/>
      <c r="D14" s="43"/>
      <c r="E14" s="42"/>
    </row>
    <row r="15" spans="1:9" s="10" customFormat="1" ht="29.25" customHeight="1">
      <c r="A15" s="26"/>
      <c r="B15" s="8" t="s">
        <v>10</v>
      </c>
      <c r="C15" s="8" t="s">
        <v>11</v>
      </c>
      <c r="D15" s="9" t="s">
        <v>12</v>
      </c>
      <c r="E15" s="8" t="s">
        <v>13</v>
      </c>
    </row>
    <row r="16" spans="1:9" ht="12.95" customHeight="1">
      <c r="A16" s="27">
        <v>1</v>
      </c>
      <c r="B16" s="11" t="s">
        <v>14</v>
      </c>
      <c r="C16" s="12">
        <f>C17+C18</f>
        <v>25701.815753333336</v>
      </c>
      <c r="D16" s="12">
        <f>D17+D18</f>
        <v>2.6695044048517591</v>
      </c>
      <c r="E16" s="12">
        <f>E17+E18</f>
        <v>308421.78904</v>
      </c>
    </row>
    <row r="17" spans="1:5" ht="12.95" customHeight="1">
      <c r="A17" s="28" t="s">
        <v>15</v>
      </c>
      <c r="B17" s="13" t="s">
        <v>16</v>
      </c>
      <c r="C17" s="14">
        <f>(D11*12.59%)+(C10*12.59%/12)</f>
        <v>14830.491220000002</v>
      </c>
      <c r="D17" s="34">
        <f>C17/C7</f>
        <v>1.4728569518929011</v>
      </c>
      <c r="E17" s="13">
        <f>C17*12</f>
        <v>177965.89464000001</v>
      </c>
    </row>
    <row r="18" spans="1:5" ht="12.95" customHeight="1">
      <c r="A18" s="28" t="s">
        <v>17</v>
      </c>
      <c r="B18" s="13" t="s">
        <v>18</v>
      </c>
      <c r="C18" s="15">
        <f>SUM(C19:C21)</f>
        <v>10871.324533333333</v>
      </c>
      <c r="D18" s="36">
        <f>SUM(D19:D22)</f>
        <v>1.196647452958858</v>
      </c>
      <c r="E18" s="15">
        <f t="shared" ref="E18" si="0">SUM(E19:E21)</f>
        <v>130455.8944</v>
      </c>
    </row>
    <row r="19" spans="1:5" ht="12.95" customHeight="1">
      <c r="A19" s="28" t="s">
        <v>19</v>
      </c>
      <c r="B19" s="13" t="s">
        <v>20</v>
      </c>
      <c r="C19" s="13">
        <f>E19/12</f>
        <v>4215.583333333333</v>
      </c>
      <c r="D19" s="34">
        <f>C19/C7</f>
        <v>0.41866119784425104</v>
      </c>
      <c r="E19" s="14">
        <v>50587</v>
      </c>
    </row>
    <row r="20" spans="1:5" s="10" customFormat="1" ht="26.25" customHeight="1">
      <c r="A20" s="26" t="s">
        <v>21</v>
      </c>
      <c r="B20" s="16" t="s">
        <v>22</v>
      </c>
      <c r="C20" s="17">
        <f>D20*C7</f>
        <v>2718.6840000000002</v>
      </c>
      <c r="D20" s="37">
        <v>0.27</v>
      </c>
      <c r="E20" s="17">
        <f>C20*12</f>
        <v>32624.208000000002</v>
      </c>
    </row>
    <row r="21" spans="1:5" ht="12.95" customHeight="1">
      <c r="A21" s="28" t="s">
        <v>23</v>
      </c>
      <c r="B21" s="13" t="s">
        <v>24</v>
      </c>
      <c r="C21" s="13">
        <f>D11*3.4%</f>
        <v>3937.0572000000002</v>
      </c>
      <c r="D21" s="34">
        <f>C21/C7</f>
        <v>0.39100000000000001</v>
      </c>
      <c r="E21" s="13">
        <f>C21*12</f>
        <v>47244.686400000006</v>
      </c>
    </row>
    <row r="22" spans="1:5" ht="12.95" customHeight="1">
      <c r="A22" s="28" t="s">
        <v>25</v>
      </c>
      <c r="B22" s="13" t="s">
        <v>26</v>
      </c>
      <c r="C22" s="13">
        <f>E22/12</f>
        <v>1177.9580000000001</v>
      </c>
      <c r="D22" s="34">
        <f>C22/C7</f>
        <v>0.11698625511460692</v>
      </c>
      <c r="E22" s="13">
        <f>C13*1%</f>
        <v>14135.496000000001</v>
      </c>
    </row>
    <row r="23" spans="1:5" ht="12.95" customHeight="1">
      <c r="A23" s="27" t="s">
        <v>27</v>
      </c>
      <c r="B23" s="11" t="s">
        <v>28</v>
      </c>
      <c r="C23" s="12">
        <f>C24+C28+C34</f>
        <v>62178.518000000011</v>
      </c>
      <c r="D23" s="33">
        <f>D24+D28+D34</f>
        <v>6.1751199698089216</v>
      </c>
      <c r="E23" s="12">
        <f>E24+E28+E34</f>
        <v>746142.21600000001</v>
      </c>
    </row>
    <row r="24" spans="1:5" ht="12.95" customHeight="1">
      <c r="A24" s="29" t="s">
        <v>29</v>
      </c>
      <c r="B24" s="18" t="s">
        <v>30</v>
      </c>
      <c r="C24" s="19">
        <f>SUM(C25:C27)</f>
        <v>2352.3993333333333</v>
      </c>
      <c r="D24" s="38">
        <f>SUM(D25:D27)</f>
        <v>0.23362326037156211</v>
      </c>
      <c r="E24" s="19">
        <f>SUM(E25:E27)</f>
        <v>28228.792000000001</v>
      </c>
    </row>
    <row r="25" spans="1:5" ht="12.95" customHeight="1">
      <c r="A25" s="28" t="s">
        <v>68</v>
      </c>
      <c r="B25" s="20" t="s">
        <v>31</v>
      </c>
      <c r="C25" s="13">
        <f>D25*C7</f>
        <v>1812.4560000000001</v>
      </c>
      <c r="D25" s="34">
        <v>0.18</v>
      </c>
      <c r="E25" s="13">
        <f>C25*12</f>
        <v>21749.472000000002</v>
      </c>
    </row>
    <row r="26" spans="1:5" ht="12.95" customHeight="1">
      <c r="A26" s="28" t="s">
        <v>32</v>
      </c>
      <c r="B26" s="13" t="s">
        <v>33</v>
      </c>
      <c r="C26" s="13">
        <f>D26*C7</f>
        <v>503.46000000000004</v>
      </c>
      <c r="D26" s="34">
        <v>0.05</v>
      </c>
      <c r="E26" s="13">
        <f>C26*12</f>
        <v>6041.52</v>
      </c>
    </row>
    <row r="27" spans="1:5" ht="12.95" customHeight="1">
      <c r="A27" s="28" t="s">
        <v>34</v>
      </c>
      <c r="B27" s="13" t="s">
        <v>35</v>
      </c>
      <c r="C27" s="13">
        <f>E27/12</f>
        <v>36.483333333333334</v>
      </c>
      <c r="D27" s="34">
        <f>C27/C7</f>
        <v>3.6232603715621232E-3</v>
      </c>
      <c r="E27" s="14">
        <f>87.56*5</f>
        <v>437.8</v>
      </c>
    </row>
    <row r="28" spans="1:5" ht="12.95" customHeight="1">
      <c r="A28" s="29" t="s">
        <v>36</v>
      </c>
      <c r="B28" s="19" t="s">
        <v>37</v>
      </c>
      <c r="C28" s="19">
        <f>SUM(C29:C33)</f>
        <v>27925.768000000004</v>
      </c>
      <c r="D28" s="38">
        <f>SUM(D29:D33)</f>
        <v>2.7733849759663127</v>
      </c>
      <c r="E28" s="19">
        <f>SUM(E29:E33)</f>
        <v>335109.21600000001</v>
      </c>
    </row>
    <row r="29" spans="1:5" ht="12.95" customHeight="1">
      <c r="A29" s="28" t="s">
        <v>38</v>
      </c>
      <c r="B29" s="20" t="s">
        <v>39</v>
      </c>
      <c r="C29" s="13">
        <f>D29*C7</f>
        <v>17621.100000000002</v>
      </c>
      <c r="D29" s="34">
        <v>1.75</v>
      </c>
      <c r="E29" s="13">
        <f>C29*12</f>
        <v>211453.2</v>
      </c>
    </row>
    <row r="30" spans="1:5" ht="12.95" customHeight="1">
      <c r="A30" s="28" t="s">
        <v>40</v>
      </c>
      <c r="B30" s="13" t="s">
        <v>41</v>
      </c>
      <c r="C30" s="14">
        <v>2350</v>
      </c>
      <c r="D30" s="34">
        <f>C30/C7</f>
        <v>0.23338497596631311</v>
      </c>
      <c r="E30" s="13">
        <f>C30*12</f>
        <v>28200</v>
      </c>
    </row>
    <row r="31" spans="1:5" ht="12.95" customHeight="1">
      <c r="A31" s="28" t="s">
        <v>42</v>
      </c>
      <c r="B31" s="13" t="s">
        <v>33</v>
      </c>
      <c r="C31" s="13">
        <f>D31*C7</f>
        <v>906.22800000000007</v>
      </c>
      <c r="D31" s="34">
        <v>0.09</v>
      </c>
      <c r="E31" s="13">
        <f>C31*12</f>
        <v>10874.736000000001</v>
      </c>
    </row>
    <row r="32" spans="1:5" ht="12.95" customHeight="1">
      <c r="A32" s="28" t="s">
        <v>43</v>
      </c>
      <c r="B32" s="13" t="s">
        <v>44</v>
      </c>
      <c r="C32" s="13">
        <f>D32*C7</f>
        <v>302.07600000000002</v>
      </c>
      <c r="D32" s="34">
        <v>0.03</v>
      </c>
      <c r="E32" s="13">
        <f>C32*12</f>
        <v>3624.9120000000003</v>
      </c>
    </row>
    <row r="33" spans="1:5" ht="12.95" customHeight="1">
      <c r="A33" s="28" t="s">
        <v>45</v>
      </c>
      <c r="B33" s="13" t="s">
        <v>46</v>
      </c>
      <c r="C33" s="13">
        <f>D33*C7</f>
        <v>6746.3640000000005</v>
      </c>
      <c r="D33" s="34">
        <v>0.67</v>
      </c>
      <c r="E33" s="13">
        <f>C33*12</f>
        <v>80956.368000000002</v>
      </c>
    </row>
    <row r="34" spans="1:5" s="10" customFormat="1" ht="27" customHeight="1">
      <c r="A34" s="30" t="s">
        <v>47</v>
      </c>
      <c r="B34" s="21" t="s">
        <v>48</v>
      </c>
      <c r="C34" s="22">
        <f>SUM(C35:C41)</f>
        <v>31900.350666666673</v>
      </c>
      <c r="D34" s="39">
        <f>SUM(D35:D41)</f>
        <v>3.1681117334710467</v>
      </c>
      <c r="E34" s="22">
        <f>SUM(E35:E41)</f>
        <v>382804.20799999998</v>
      </c>
    </row>
    <row r="35" spans="1:5" s="10" customFormat="1" ht="26.25" customHeight="1">
      <c r="A35" s="26" t="s">
        <v>49</v>
      </c>
      <c r="B35" s="16" t="s">
        <v>50</v>
      </c>
      <c r="C35" s="17">
        <f>D35*C7</f>
        <v>25475.076000000001</v>
      </c>
      <c r="D35" s="37">
        <v>2.5299999999999998</v>
      </c>
      <c r="E35" s="17">
        <f>C35*12</f>
        <v>305700.91200000001</v>
      </c>
    </row>
    <row r="36" spans="1:5" ht="12.75" customHeight="1">
      <c r="A36" s="28" t="s">
        <v>51</v>
      </c>
      <c r="B36" s="13" t="s">
        <v>52</v>
      </c>
      <c r="C36" s="13">
        <f>D36*C7</f>
        <v>906.22800000000007</v>
      </c>
      <c r="D36" s="34">
        <v>0.09</v>
      </c>
      <c r="E36" s="13">
        <f t="shared" ref="E36:E41" si="1">C36*12</f>
        <v>10874.736000000001</v>
      </c>
    </row>
    <row r="37" spans="1:5" ht="12.95" customHeight="1">
      <c r="A37" s="28" t="s">
        <v>53</v>
      </c>
      <c r="B37" s="13" t="s">
        <v>54</v>
      </c>
      <c r="C37" s="13">
        <f>D37*C7</f>
        <v>201.38400000000001</v>
      </c>
      <c r="D37" s="34">
        <v>0.02</v>
      </c>
      <c r="E37" s="13">
        <f t="shared" si="1"/>
        <v>2416.6080000000002</v>
      </c>
    </row>
    <row r="38" spans="1:5" ht="12.95" customHeight="1">
      <c r="A38" s="28" t="s">
        <v>55</v>
      </c>
      <c r="B38" s="13" t="s">
        <v>56</v>
      </c>
      <c r="C38" s="13">
        <f>D38*C7</f>
        <v>302.07600000000002</v>
      </c>
      <c r="D38" s="34">
        <v>0.03</v>
      </c>
      <c r="E38" s="13">
        <f t="shared" si="1"/>
        <v>3624.9120000000003</v>
      </c>
    </row>
    <row r="39" spans="1:5" ht="12.95" customHeight="1">
      <c r="A39" s="28" t="s">
        <v>57</v>
      </c>
      <c r="B39" s="13" t="s">
        <v>58</v>
      </c>
      <c r="C39" s="23">
        <f>E39/12</f>
        <v>1008.6666666666666</v>
      </c>
      <c r="D39" s="35">
        <f>C39/C7</f>
        <v>0.10017346628000899</v>
      </c>
      <c r="E39" s="23">
        <f>C8*4*2</f>
        <v>12104</v>
      </c>
    </row>
    <row r="40" spans="1:5" ht="12.95" customHeight="1">
      <c r="A40" s="28" t="s">
        <v>59</v>
      </c>
      <c r="B40" s="13" t="s">
        <v>69</v>
      </c>
      <c r="C40" s="14">
        <v>3000</v>
      </c>
      <c r="D40" s="34">
        <f>C40/C7</f>
        <v>0.297938267191038</v>
      </c>
      <c r="E40" s="13">
        <f t="shared" ref="E40" si="2">C40*12</f>
        <v>36000</v>
      </c>
    </row>
    <row r="41" spans="1:5" ht="12.95" customHeight="1">
      <c r="A41" s="28" t="s">
        <v>60</v>
      </c>
      <c r="B41" s="13" t="s">
        <v>33</v>
      </c>
      <c r="C41" s="13">
        <f>D41*C7</f>
        <v>1006.9200000000001</v>
      </c>
      <c r="D41" s="34">
        <v>0.1</v>
      </c>
      <c r="E41" s="13">
        <f t="shared" si="1"/>
        <v>12083.04</v>
      </c>
    </row>
    <row r="42" spans="1:5" ht="12.95" customHeight="1">
      <c r="A42" s="29" t="s">
        <v>61</v>
      </c>
      <c r="B42" s="19" t="s">
        <v>62</v>
      </c>
      <c r="C42" s="19">
        <f>D42*C7</f>
        <v>26737.508246666675</v>
      </c>
      <c r="D42" s="38">
        <f>C9-D16-D23</f>
        <v>2.6553756253393193</v>
      </c>
      <c r="E42" s="19">
        <f>C42*12</f>
        <v>320850.09896000009</v>
      </c>
    </row>
    <row r="43" spans="1:5" ht="12.95" customHeight="1">
      <c r="A43" s="28" t="s">
        <v>74</v>
      </c>
      <c r="B43" s="13" t="s">
        <v>70</v>
      </c>
      <c r="C43" s="13">
        <f>E43/12</f>
        <v>20491.666666666668</v>
      </c>
      <c r="D43" s="34">
        <f>C43/C7</f>
        <v>2.0350838861743403</v>
      </c>
      <c r="E43" s="14">
        <v>245900</v>
      </c>
    </row>
    <row r="44" spans="1:5" ht="12.95" customHeight="1">
      <c r="A44" s="28" t="s">
        <v>75</v>
      </c>
      <c r="B44" s="13" t="s">
        <v>71</v>
      </c>
      <c r="C44" s="13">
        <f t="shared" ref="C44:D45" si="3">E44/12</f>
        <v>6250</v>
      </c>
      <c r="D44" s="34">
        <f>C44/C7</f>
        <v>0.62070472331466253</v>
      </c>
      <c r="E44" s="14">
        <v>75000</v>
      </c>
    </row>
    <row r="45" spans="1:5" ht="12.95" customHeight="1">
      <c r="A45" s="28" t="s">
        <v>76</v>
      </c>
      <c r="B45" s="13" t="s">
        <v>77</v>
      </c>
      <c r="C45" s="13">
        <v>0</v>
      </c>
      <c r="D45" s="13">
        <f t="shared" si="3"/>
        <v>0</v>
      </c>
      <c r="E45" s="14">
        <v>0</v>
      </c>
    </row>
    <row r="46" spans="1:5" ht="12.95" customHeight="1">
      <c r="A46" s="31"/>
      <c r="B46" s="24" t="s">
        <v>63</v>
      </c>
      <c r="C46" s="24">
        <f>D46*C7</f>
        <v>115795.8</v>
      </c>
      <c r="D46" s="40">
        <f>D42+D23+D16</f>
        <v>11.5</v>
      </c>
      <c r="E46" s="24">
        <f>C46*12</f>
        <v>1389549.6</v>
      </c>
    </row>
    <row r="47" spans="1:5" ht="12.95" customHeight="1">
      <c r="A47" s="31" t="s">
        <v>64</v>
      </c>
      <c r="B47" s="19" t="s">
        <v>65</v>
      </c>
      <c r="C47" s="19">
        <f>D47*C7</f>
        <v>2000</v>
      </c>
      <c r="D47" s="38">
        <f>C10/C7/12</f>
        <v>0.19862551146069199</v>
      </c>
      <c r="E47" s="19">
        <f>C47*12</f>
        <v>24000</v>
      </c>
    </row>
    <row r="48" spans="1:5" ht="12.95" customHeight="1">
      <c r="A48" s="28" t="s">
        <v>73</v>
      </c>
      <c r="B48" s="14" t="s">
        <v>72</v>
      </c>
      <c r="C48" s="14">
        <f>E48/12</f>
        <v>2000</v>
      </c>
      <c r="D48" s="35">
        <f>C48/C7</f>
        <v>0.19862551146069199</v>
      </c>
      <c r="E48" s="14">
        <v>24000</v>
      </c>
    </row>
    <row r="49" spans="1:5" ht="12.95" customHeight="1">
      <c r="A49" s="57">
        <v>5</v>
      </c>
      <c r="B49" s="24" t="s">
        <v>78</v>
      </c>
      <c r="C49" s="24">
        <f>D49*C10</f>
        <v>11247.868748262024</v>
      </c>
      <c r="D49" s="40">
        <f>D45+D26+D19</f>
        <v>0.46866119784425103</v>
      </c>
      <c r="E49" s="24">
        <f>C49*12</f>
        <v>134974.4249791443</v>
      </c>
    </row>
    <row r="50" spans="1:5" ht="12.95" customHeight="1">
      <c r="A50" s="28"/>
      <c r="B50" s="13" t="s">
        <v>79</v>
      </c>
      <c r="C50" s="23">
        <f>E50/12</f>
        <v>26666.666666666668</v>
      </c>
      <c r="D50" s="35">
        <f>C50/C18</f>
        <v>2.4529363082577587</v>
      </c>
      <c r="E50" s="23">
        <v>320000</v>
      </c>
    </row>
    <row r="51" spans="1:5" ht="12.95" customHeight="1">
      <c r="A51" s="28"/>
      <c r="B51" s="13" t="s">
        <v>80</v>
      </c>
      <c r="C51" s="14">
        <v>3000</v>
      </c>
      <c r="D51" s="34">
        <f>C51/C18</f>
        <v>0.27595533467899785</v>
      </c>
      <c r="E51" s="13">
        <f t="shared" ref="E51" si="4">C51*12</f>
        <v>36000</v>
      </c>
    </row>
  </sheetData>
  <mergeCells count="17">
    <mergeCell ref="A7:B7"/>
    <mergeCell ref="C7:E7"/>
    <mergeCell ref="F7:I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Брюханова</dc:creator>
  <cp:lastModifiedBy>USER</cp:lastModifiedBy>
  <cp:lastPrinted>2022-06-30T01:30:40Z</cp:lastPrinted>
  <dcterms:created xsi:type="dcterms:W3CDTF">2021-11-02T03:23:06Z</dcterms:created>
  <dcterms:modified xsi:type="dcterms:W3CDTF">2022-06-30T01:32:11Z</dcterms:modified>
</cp:coreProperties>
</file>