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548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C39" i="1" s="1"/>
  <c r="D39" i="1" s="1"/>
  <c r="E27" i="1" l="1"/>
  <c r="D34" i="1" l="1"/>
  <c r="C48" i="1"/>
  <c r="D48" i="1" s="1"/>
  <c r="D47" i="1"/>
  <c r="C47" i="1" s="1"/>
  <c r="E47" i="1" s="1"/>
  <c r="E45" i="1"/>
  <c r="C44" i="1"/>
  <c r="D44" i="1" s="1"/>
  <c r="C43" i="1"/>
  <c r="D43" i="1" s="1"/>
  <c r="C42" i="1"/>
  <c r="C40" i="1"/>
  <c r="E40" i="1" s="1"/>
  <c r="C38" i="1"/>
  <c r="E38" i="1" s="1"/>
  <c r="C37" i="1"/>
  <c r="E37" i="1" s="1"/>
  <c r="C36" i="1"/>
  <c r="E36" i="1" s="1"/>
  <c r="C35" i="1"/>
  <c r="E35" i="1" s="1"/>
  <c r="C33" i="1"/>
  <c r="E33" i="1" s="1"/>
  <c r="C32" i="1"/>
  <c r="E32" i="1" s="1"/>
  <c r="C31" i="1"/>
  <c r="E31" i="1" s="1"/>
  <c r="E30" i="1"/>
  <c r="D30" i="1"/>
  <c r="D28" i="1" s="1"/>
  <c r="C29" i="1"/>
  <c r="E29" i="1" s="1"/>
  <c r="C27" i="1"/>
  <c r="D27" i="1" s="1"/>
  <c r="D24" i="1" s="1"/>
  <c r="C26" i="1"/>
  <c r="E26" i="1" s="1"/>
  <c r="C25" i="1"/>
  <c r="E25" i="1" s="1"/>
  <c r="C20" i="1"/>
  <c r="E20" i="1" s="1"/>
  <c r="C19" i="1"/>
  <c r="D19" i="1" s="1"/>
  <c r="C13" i="1"/>
  <c r="D11" i="1"/>
  <c r="C17" i="1" s="1"/>
  <c r="E28" i="1" l="1"/>
  <c r="E24" i="1"/>
  <c r="C28" i="1"/>
  <c r="C45" i="1"/>
  <c r="D49" i="1"/>
  <c r="E34" i="1"/>
  <c r="E17" i="1"/>
  <c r="D17" i="1"/>
  <c r="D23" i="1"/>
  <c r="C21" i="1"/>
  <c r="D12" i="1"/>
  <c r="D42" i="1"/>
  <c r="C34" i="1"/>
  <c r="C24" i="1"/>
  <c r="E22" i="1"/>
  <c r="C22" i="1" s="1"/>
  <c r="D22" i="1" s="1"/>
  <c r="E23" i="1" l="1"/>
  <c r="C23" i="1"/>
  <c r="C18" i="1"/>
  <c r="E21" i="1"/>
  <c r="E18" i="1" s="1"/>
  <c r="E16" i="1" s="1"/>
  <c r="D21" i="1"/>
  <c r="D18" i="1" s="1"/>
  <c r="D16" i="1" s="1"/>
  <c r="D41" i="1" s="1"/>
  <c r="C41" i="1" l="1"/>
  <c r="E41" i="1" s="1"/>
  <c r="D46" i="1"/>
  <c r="C46" i="1" s="1"/>
  <c r="E46" i="1" s="1"/>
  <c r="C16" i="1"/>
  <c r="D45" i="1" l="1"/>
</calcChain>
</file>

<file path=xl/sharedStrings.xml><?xml version="1.0" encoding="utf-8"?>
<sst xmlns="http://schemas.openxmlformats.org/spreadsheetml/2006/main" count="82" uniqueCount="79">
  <si>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</si>
  <si>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</si>
  <si>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</si>
  <si>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</si>
  <si>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</si>
  <si>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</si>
  <si>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</si>
  <si>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</si>
  <si>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</si>
  <si>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</si>
  <si>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</si>
  <si>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</si>
  <si>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</si>
  <si>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</si>
  <si>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</si>
  <si>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</si>
  <si>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</si>
  <si>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</si>
  <si>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</si>
  <si>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</si>
  <si>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</si>
  <si>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</si>
  <si>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</si>
  <si>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</si>
  <si>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</si>
  <si>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</si>
  <si>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</si>
  <si>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</si>
  <si>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</si>
  <si>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</si>
  <si>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</si>
  <si>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</si>
  <si>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</si>
  <si>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</si>
  <si>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</si>
  <si>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</si>
  <si>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</si>
  <si>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</si>
  <si>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</si>
  <si>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</si>
  <si>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</si>
  <si>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</si>
  <si>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</si>
  <si>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</si>
  <si>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</si>
  <si>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</si>
  <si>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</si>
  <si>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</si>
  <si>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</si>
  <si>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</si>
  <si>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</si>
  <si>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</si>
  <si>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</si>
  <si>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</si>
  <si>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</si>
  <si>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</si>
  <si>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</si>
  <si>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</si>
  <si>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</si>
  <si>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</si>
  <si>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</si>
  <si>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</si>
  <si>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</si>
  <si>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</si>
  <si>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</si>
  <si>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9-ти этажный  дом</t>
  </si>
  <si>
    <t>План работ и услуг по содержанию и ремонту общего имущества МКД на 2022 год по адресу: г.Барнаул ул. С. Поляна, 23</t>
  </si>
  <si>
    <t>2.1.1.</t>
  </si>
  <si>
    <t>Ремонт межпанельных (швов по заявкам)</t>
  </si>
  <si>
    <t>Покос травы (песка,ГСМ и пр.)</t>
  </si>
  <si>
    <t>4.1.</t>
  </si>
  <si>
    <t>Латочный ремонт крвли (по заявкам)</t>
  </si>
  <si>
    <t>3.1.</t>
  </si>
  <si>
    <t>3.2.</t>
  </si>
  <si>
    <t>3.3.</t>
  </si>
  <si>
    <t xml:space="preserve"> </t>
  </si>
  <si>
    <t>Ремонт подъездов</t>
  </si>
  <si>
    <t>Ремонт балконной плиты кв. № 277, 341</t>
  </si>
  <si>
    <t>ВНЕСЕНИЕ ДОПОЛНЕНИЙ В ПЛАН РАБОТ ПО ТЕКУЩЕМУ РЕМОНТУ МКД ПРОИЗВОДИТСЯ С 01.04.2022- 15.04.2022 ПО ИТОГАМ ГОДОВОГО ОТЧЕТА ЗА 2021 ГОД И УТВЕРЖДАЕТСЯ УПОЛНОМОЧЕННЫМ СОВЕТОМ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</si>
</sst>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Font="1"/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4" borderId="2" xfId="1" applyFont="1" applyFill="1" applyBorder="1" applyAlignment="1">
      <alignment horizontal="center"/>
    </xf>
    <xf numFmtId="164" fontId="2" fillId="4" borderId="4" xfId="1" applyFont="1" applyFill="1" applyBorder="1" applyAlignment="1">
      <alignment horizontal="center"/>
    </xf>
    <xf numFmtId="164" fontId="2" fillId="4" borderId="3" xfId="1" applyFont="1" applyFill="1" applyBorder="1" applyAlignment="1">
      <alignment horizontal="center"/>
    </xf>
    <xf numFmtId="164" fontId="2" fillId="0" borderId="4" xfId="1" applyFont="1" applyBorder="1" applyAlignment="1">
      <alignment horizontal="center"/>
    </xf>
    <xf numFmtId="164" fontId="2" fillId="0" borderId="5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/>
    </xf>
    <xf numFmtId="164" fontId="2" fillId="0" borderId="0" xfId="1" applyFont="1" applyAlignment="1">
      <alignment vertical="center"/>
    </xf>
    <xf numFmtId="164" fontId="5" fillId="2" borderId="5" xfId="1" applyFont="1" applyFill="1" applyBorder="1" applyAlignment="1">
      <alignment horizontal="center"/>
    </xf>
    <xf numFmtId="164" fontId="3" fillId="2" borderId="5" xfId="1" applyFont="1" applyFill="1" applyBorder="1"/>
    <xf numFmtId="164" fontId="5" fillId="2" borderId="5" xfId="1" applyFont="1" applyFill="1" applyBorder="1"/>
    <xf numFmtId="164" fontId="2" fillId="0" borderId="5" xfId="1" applyFont="1" applyBorder="1" applyAlignment="1">
      <alignment horizontal="center"/>
    </xf>
    <xf numFmtId="164" fontId="2" fillId="0" borderId="5" xfId="1" applyFont="1" applyBorder="1"/>
    <xf numFmtId="164" fontId="2" fillId="4" borderId="5" xfId="1" applyFont="1" applyFill="1" applyBorder="1"/>
    <xf numFmtId="164" fontId="4" fillId="0" borderId="5" xfId="1" applyFont="1" applyBorder="1"/>
    <xf numFmtId="164" fontId="2" fillId="0" borderId="5" xfId="1" applyFont="1" applyBorder="1" applyAlignment="1">
      <alignment vertical="center" wrapText="1"/>
    </xf>
    <xf numFmtId="164" fontId="2" fillId="0" borderId="5" xfId="1" applyFont="1" applyBorder="1" applyAlignment="1">
      <alignment vertical="center"/>
    </xf>
    <xf numFmtId="164" fontId="5" fillId="3" borderId="5" xfId="1" applyFont="1" applyFill="1" applyBorder="1" applyAlignment="1">
      <alignment horizontal="center"/>
    </xf>
    <xf numFmtId="164" fontId="2" fillId="3" borderId="5" xfId="1" applyFont="1" applyFill="1" applyBorder="1" applyAlignment="1">
      <alignment wrapText="1"/>
    </xf>
    <xf numFmtId="164" fontId="2" fillId="3" borderId="5" xfId="1" applyFont="1" applyFill="1" applyBorder="1"/>
    <xf numFmtId="164" fontId="2" fillId="0" borderId="5" xfId="1" applyFont="1" applyBorder="1" applyAlignment="1">
      <alignment wrapText="1"/>
    </xf>
    <xf numFmtId="164" fontId="5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vertical="center" wrapText="1"/>
    </xf>
    <xf numFmtId="164" fontId="2" fillId="3" borderId="5" xfId="1" applyFont="1" applyFill="1" applyBorder="1" applyAlignment="1">
      <alignment vertical="center"/>
    </xf>
    <xf numFmtId="164" fontId="6" fillId="0" borderId="5" xfId="1" applyFont="1" applyBorder="1"/>
    <xf numFmtId="164" fontId="2" fillId="5" borderId="5" xfId="1" applyFont="1" applyFill="1" applyBorder="1"/>
    <xf numFmtId="164" fontId="2" fillId="3" borderId="5" xfId="1" applyFont="1" applyFill="1" applyBorder="1" applyAlignment="1">
      <alignment horizontal="center"/>
    </xf>
    <xf numFmtId="164" fontId="5" fillId="3" borderId="5" xfId="1" applyFont="1" applyFill="1" applyBorder="1"/>
    <xf numFmtId="164" fontId="2" fillId="6" borderId="5" xfId="1" applyFont="1" applyFill="1" applyBorder="1"/>
    <xf numFmtId="164" fontId="2" fillId="0" borderId="0" xfId="1" applyFont="1" applyAlignment="1">
      <alignment horizontal="center"/>
    </xf>
    <xf numFmtId="164" fontId="5" fillId="2" borderId="5" xfId="1" applyNumberFormat="1" applyFont="1" applyFill="1" applyBorder="1"/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4" borderId="2" xfId="1" applyFont="1" applyFill="1" applyBorder="1" applyAlignment="1">
      <alignment horizontal="center"/>
    </xf>
    <xf numFmtId="164" fontId="2" fillId="4" borderId="4" xfId="1" applyFont="1" applyFill="1" applyBorder="1" applyAlignment="1">
      <alignment horizontal="center"/>
    </xf>
    <xf numFmtId="164" fontId="2" fillId="4" borderId="3" xfId="1" applyFont="1" applyFill="1" applyBorder="1" applyAlignment="1">
      <alignment horizontal="center"/>
    </xf>
    <xf numFmtId="164" fontId="1" fillId="0" borderId="0" xfId="1" applyFont="1" applyAlignment="1">
      <alignment horizontal="center" wrapText="1"/>
    </xf>
    <xf numFmtId="164" fontId="1" fillId="0" borderId="1" xfId="1" applyFont="1" applyBorder="1" applyAlignment="1">
      <alignment horizontal="center" wrapText="1"/>
    </xf>
    <xf numFmtId="165" fontId="2" fillId="4" borderId="2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4" fontId="7" fillId="0" borderId="5" xfId="1" applyFont="1" applyBorder="1" applyAlignment="1" applyProtection="1">
      <alignment horizontal="center" vertical="center" wrapText="1"/>
    </xf>
    <xf numFmtId="164" fontId="2" fillId="0" borderId="4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topLeftCell="A40" zoomScale="114" zoomScaleNormal="114" workbookViewId="0">
      <selection activeCell="F10" sqref="F10"/>
    </sheetView>
  </sheetViews>
  <sheetFormatPr defaultColWidth="9.109375" defaultRowHeight="12.9" customHeight="1" x14ac:dyDescent="0.25"/>
  <cols>
    <col min="1" max="1" width="6.109375" style="33" customWidth="1"/>
    <col min="2" max="2" width="51.88671875" style="1" customWidth="1"/>
    <col min="3" max="3" width="14.5546875" style="1" customWidth="1"/>
    <col min="4" max="4" width="12.6640625" style="1" customWidth="1"/>
    <col min="5" max="5" width="14.44140625" style="1" customWidth="1"/>
    <col min="6" max="16384" width="9.109375" style="1"/>
  </cols>
  <sheetData>
    <row r="2" spans="1:5" ht="12.9" customHeight="1" x14ac:dyDescent="0.25">
      <c r="A2" s="40" t="s">
        <v>66</v>
      </c>
      <c r="B2" s="40"/>
      <c r="C2" s="40"/>
      <c r="D2" s="40"/>
      <c r="E2" s="40"/>
    </row>
    <row r="3" spans="1:5" ht="12.9" customHeight="1" x14ac:dyDescent="0.25">
      <c r="A3" s="40"/>
      <c r="B3" s="40"/>
      <c r="C3" s="40"/>
      <c r="D3" s="40"/>
      <c r="E3" s="40"/>
    </row>
    <row r="4" spans="1:5" ht="12.9" customHeight="1" x14ac:dyDescent="0.25">
      <c r="A4" s="41"/>
      <c r="B4" s="41"/>
      <c r="C4" s="41"/>
      <c r="D4" s="41"/>
      <c r="E4" s="41"/>
    </row>
    <row r="5" spans="1:5" ht="12.9" customHeight="1" x14ac:dyDescent="0.25">
      <c r="A5" s="35" t="s">
        <v>0</v>
      </c>
      <c r="B5" s="36"/>
      <c r="C5" s="37" t="s">
        <v>65</v>
      </c>
      <c r="D5" s="38"/>
      <c r="E5" s="39"/>
    </row>
    <row r="6" spans="1:5" ht="12.9" customHeight="1" x14ac:dyDescent="0.25">
      <c r="A6" s="35" t="s">
        <v>1</v>
      </c>
      <c r="B6" s="36"/>
      <c r="C6" s="42">
        <v>10</v>
      </c>
      <c r="D6" s="43"/>
      <c r="E6" s="44"/>
    </row>
    <row r="7" spans="1:5" ht="12.9" customHeight="1" x14ac:dyDescent="0.25">
      <c r="A7" s="35" t="s">
        <v>2</v>
      </c>
      <c r="B7" s="36"/>
      <c r="C7" s="37">
        <v>17722</v>
      </c>
      <c r="D7" s="38"/>
      <c r="E7" s="39"/>
    </row>
    <row r="8" spans="1:5" ht="12.9" customHeight="1" x14ac:dyDescent="0.25">
      <c r="A8" s="35" t="s">
        <v>3</v>
      </c>
      <c r="B8" s="36"/>
      <c r="C8" s="37">
        <v>2960.2</v>
      </c>
      <c r="D8" s="38"/>
      <c r="E8" s="39"/>
    </row>
    <row r="9" spans="1:5" ht="12.9" customHeight="1" x14ac:dyDescent="0.25">
      <c r="A9" s="35" t="s">
        <v>4</v>
      </c>
      <c r="B9" s="36"/>
      <c r="C9" s="37">
        <v>9.5</v>
      </c>
      <c r="D9" s="38"/>
      <c r="E9" s="39"/>
    </row>
    <row r="10" spans="1:5" ht="12.9" customHeight="1" x14ac:dyDescent="0.25">
      <c r="A10" s="35" t="s">
        <v>5</v>
      </c>
      <c r="B10" s="36"/>
      <c r="C10" s="37">
        <v>38784</v>
      </c>
      <c r="D10" s="38"/>
      <c r="E10" s="39"/>
    </row>
    <row r="11" spans="1:5" ht="12.9" customHeight="1" x14ac:dyDescent="0.25">
      <c r="A11" s="2"/>
      <c r="B11" s="3" t="s">
        <v>6</v>
      </c>
      <c r="C11" s="4"/>
      <c r="D11" s="5">
        <f>C7*C9</f>
        <v>168359</v>
      </c>
      <c r="E11" s="6"/>
    </row>
    <row r="12" spans="1:5" ht="12.9" customHeight="1" x14ac:dyDescent="0.25">
      <c r="A12" s="2"/>
      <c r="B12" s="3" t="s">
        <v>7</v>
      </c>
      <c r="C12" s="2"/>
      <c r="D12" s="7">
        <f>D11+(C10/12)</f>
        <v>171591</v>
      </c>
      <c r="E12" s="3"/>
    </row>
    <row r="13" spans="1:5" ht="12.9" customHeight="1" x14ac:dyDescent="0.25">
      <c r="A13" s="35" t="s">
        <v>8</v>
      </c>
      <c r="B13" s="36"/>
      <c r="C13" s="35">
        <f>(C7*C9*12)+C10</f>
        <v>2059092</v>
      </c>
      <c r="D13" s="46"/>
      <c r="E13" s="36"/>
    </row>
    <row r="14" spans="1:5" ht="12.9" customHeight="1" x14ac:dyDescent="0.25">
      <c r="A14" s="35" t="s">
        <v>9</v>
      </c>
      <c r="B14" s="46"/>
      <c r="C14" s="46"/>
      <c r="D14" s="46"/>
      <c r="E14" s="36"/>
    </row>
    <row r="15" spans="1:5" s="11" customFormat="1" ht="30" customHeight="1" x14ac:dyDescent="0.3">
      <c r="A15" s="8"/>
      <c r="B15" s="9" t="s">
        <v>10</v>
      </c>
      <c r="C15" s="9" t="s">
        <v>11</v>
      </c>
      <c r="D15" s="10" t="s">
        <v>12</v>
      </c>
      <c r="E15" s="9" t="s">
        <v>13</v>
      </c>
    </row>
    <row r="16" spans="1:5" ht="12.75" customHeight="1" x14ac:dyDescent="0.3">
      <c r="A16" s="12" t="s">
        <v>75</v>
      </c>
      <c r="B16" s="13" t="s">
        <v>14</v>
      </c>
      <c r="C16" s="14">
        <f>C17+C18</f>
        <v>34986.53623333334</v>
      </c>
      <c r="D16" s="14">
        <f>D17+D18</f>
        <v>2.0710103957416397</v>
      </c>
      <c r="E16" s="14">
        <f>E17+E18</f>
        <v>419838.43480000005</v>
      </c>
    </row>
    <row r="17" spans="1:5" ht="12.9" customHeight="1" x14ac:dyDescent="0.25">
      <c r="A17" s="15" t="s">
        <v>15</v>
      </c>
      <c r="B17" s="16" t="s">
        <v>16</v>
      </c>
      <c r="C17" s="17">
        <f>(D11*12.59%)+(C10*12.59%/12)</f>
        <v>21603.306900000003</v>
      </c>
      <c r="D17" s="16">
        <f>C17/C7</f>
        <v>1.2190106590678256</v>
      </c>
      <c r="E17" s="16">
        <f>C17*12</f>
        <v>259239.68280000004</v>
      </c>
    </row>
    <row r="18" spans="1:5" ht="12.9" customHeight="1" x14ac:dyDescent="0.25">
      <c r="A18" s="15" t="s">
        <v>17</v>
      </c>
      <c r="B18" s="16" t="s">
        <v>18</v>
      </c>
      <c r="C18" s="18">
        <f>SUM(C19:C21)</f>
        <v>13383.229333333335</v>
      </c>
      <c r="D18" s="18">
        <f>SUM(D19:D22)</f>
        <v>0.85199973667381412</v>
      </c>
      <c r="E18" s="18">
        <f t="shared" ref="E18" si="0">SUM(E19:E21)</f>
        <v>160598.75200000001</v>
      </c>
    </row>
    <row r="19" spans="1:5" ht="12.9" customHeight="1" x14ac:dyDescent="0.25">
      <c r="A19" s="15" t="s">
        <v>19</v>
      </c>
      <c r="B19" s="16" t="s">
        <v>20</v>
      </c>
      <c r="C19" s="16">
        <f>E19/12</f>
        <v>2874.0833333333335</v>
      </c>
      <c r="D19" s="16">
        <f>C19/C7</f>
        <v>0.16217601474626642</v>
      </c>
      <c r="E19" s="17">
        <v>34489</v>
      </c>
    </row>
    <row r="20" spans="1:5" s="11" customFormat="1" ht="38.25" customHeight="1" x14ac:dyDescent="0.3">
      <c r="A20" s="8" t="s">
        <v>21</v>
      </c>
      <c r="B20" s="19" t="s">
        <v>22</v>
      </c>
      <c r="C20" s="20">
        <f>D20*C7</f>
        <v>4784.9400000000005</v>
      </c>
      <c r="D20" s="20">
        <v>0.27</v>
      </c>
      <c r="E20" s="20">
        <f>C20*12</f>
        <v>57419.280000000006</v>
      </c>
    </row>
    <row r="21" spans="1:5" ht="12.9" customHeight="1" x14ac:dyDescent="0.25">
      <c r="A21" s="15" t="s">
        <v>23</v>
      </c>
      <c r="B21" s="16" t="s">
        <v>24</v>
      </c>
      <c r="C21" s="16">
        <f>D11*3.4%</f>
        <v>5724.2060000000001</v>
      </c>
      <c r="D21" s="16">
        <f>C21/C7</f>
        <v>0.32300000000000001</v>
      </c>
      <c r="E21" s="16">
        <f>C21*12</f>
        <v>68690.472000000009</v>
      </c>
    </row>
    <row r="22" spans="1:5" ht="12.9" customHeight="1" x14ac:dyDescent="0.25">
      <c r="A22" s="15" t="s">
        <v>25</v>
      </c>
      <c r="B22" s="16" t="s">
        <v>26</v>
      </c>
      <c r="C22" s="16">
        <f>E22/12</f>
        <v>1715.91</v>
      </c>
      <c r="D22" s="16">
        <f>C22/C7</f>
        <v>9.6823721927547679E-2</v>
      </c>
      <c r="E22" s="16">
        <f>C13*1%</f>
        <v>20590.920000000002</v>
      </c>
    </row>
    <row r="23" spans="1:5" ht="12.9" customHeight="1" x14ac:dyDescent="0.3">
      <c r="A23" s="12" t="s">
        <v>27</v>
      </c>
      <c r="B23" s="13" t="s">
        <v>28</v>
      </c>
      <c r="C23" s="34">
        <f>C24+C28+C34</f>
        <v>109626.31333333334</v>
      </c>
      <c r="D23" s="14">
        <f>D24+D28+D34</f>
        <v>6.1858883496971746</v>
      </c>
      <c r="E23" s="14">
        <f>E24+E28+E34</f>
        <v>1315515.76</v>
      </c>
    </row>
    <row r="24" spans="1:5" ht="12.9" customHeight="1" x14ac:dyDescent="0.25">
      <c r="A24" s="21" t="s">
        <v>29</v>
      </c>
      <c r="B24" s="22" t="s">
        <v>30</v>
      </c>
      <c r="C24" s="23">
        <f>SUM(C25:C27)</f>
        <v>4149.0266666666666</v>
      </c>
      <c r="D24" s="23">
        <f>SUM(D25:D27)</f>
        <v>0.23411729300680884</v>
      </c>
      <c r="E24" s="23">
        <f>SUM(E25:E27)</f>
        <v>49788.32</v>
      </c>
    </row>
    <row r="25" spans="1:5" ht="12.9" customHeight="1" x14ac:dyDescent="0.25">
      <c r="A25" s="15" t="s">
        <v>67</v>
      </c>
      <c r="B25" s="24" t="s">
        <v>31</v>
      </c>
      <c r="C25" s="16">
        <f>D25*C7</f>
        <v>3189.96</v>
      </c>
      <c r="D25" s="16">
        <v>0.18</v>
      </c>
      <c r="E25" s="16">
        <f>C25*12</f>
        <v>38279.520000000004</v>
      </c>
    </row>
    <row r="26" spans="1:5" ht="12.9" customHeight="1" x14ac:dyDescent="0.25">
      <c r="A26" s="15" t="s">
        <v>32</v>
      </c>
      <c r="B26" s="16" t="s">
        <v>33</v>
      </c>
      <c r="C26" s="16">
        <f>D26*C7</f>
        <v>886.1</v>
      </c>
      <c r="D26" s="16">
        <v>0.05</v>
      </c>
      <c r="E26" s="16">
        <f>C26*12</f>
        <v>10633.2</v>
      </c>
    </row>
    <row r="27" spans="1:5" ht="12.9" customHeight="1" x14ac:dyDescent="0.25">
      <c r="A27" s="15" t="s">
        <v>34</v>
      </c>
      <c r="B27" s="16" t="s">
        <v>35</v>
      </c>
      <c r="C27" s="16">
        <f>E27/12</f>
        <v>72.966666666666669</v>
      </c>
      <c r="D27" s="16">
        <f>C27/C7</f>
        <v>4.1172930068088627E-3</v>
      </c>
      <c r="E27" s="17">
        <f>87.56*10</f>
        <v>875.6</v>
      </c>
    </row>
    <row r="28" spans="1:5" ht="12.9" customHeight="1" x14ac:dyDescent="0.25">
      <c r="A28" s="21" t="s">
        <v>36</v>
      </c>
      <c r="B28" s="23" t="s">
        <v>37</v>
      </c>
      <c r="C28" s="23">
        <f>SUM(C29:C33)</f>
        <v>54413.880000000005</v>
      </c>
      <c r="D28" s="23">
        <f>SUM(D29:D33)</f>
        <v>3.0704141744724067</v>
      </c>
      <c r="E28" s="23">
        <f>SUM(E29:E33)</f>
        <v>652966.56000000006</v>
      </c>
    </row>
    <row r="29" spans="1:5" ht="12.9" customHeight="1" x14ac:dyDescent="0.25">
      <c r="A29" s="15" t="s">
        <v>38</v>
      </c>
      <c r="B29" s="24" t="s">
        <v>39</v>
      </c>
      <c r="C29" s="16">
        <f>D29*C7</f>
        <v>31013.5</v>
      </c>
      <c r="D29" s="16">
        <v>1.75</v>
      </c>
      <c r="E29" s="16">
        <f>C29*12</f>
        <v>372162</v>
      </c>
    </row>
    <row r="30" spans="1:5" ht="12.9" customHeight="1" x14ac:dyDescent="0.25">
      <c r="A30" s="15" t="s">
        <v>40</v>
      </c>
      <c r="B30" s="16" t="s">
        <v>41</v>
      </c>
      <c r="C30" s="17">
        <v>9400</v>
      </c>
      <c r="D30" s="16">
        <f>C30/C7</f>
        <v>0.53041417447240713</v>
      </c>
      <c r="E30" s="16">
        <f>C30*12</f>
        <v>112800</v>
      </c>
    </row>
    <row r="31" spans="1:5" ht="12.9" customHeight="1" x14ac:dyDescent="0.25">
      <c r="A31" s="15" t="s">
        <v>42</v>
      </c>
      <c r="B31" s="16" t="s">
        <v>33</v>
      </c>
      <c r="C31" s="16">
        <f>D31*C7</f>
        <v>1594.98</v>
      </c>
      <c r="D31" s="16">
        <v>0.09</v>
      </c>
      <c r="E31" s="16">
        <f>C31*12</f>
        <v>19139.760000000002</v>
      </c>
    </row>
    <row r="32" spans="1:5" ht="12.75" customHeight="1" x14ac:dyDescent="0.25">
      <c r="A32" s="15" t="s">
        <v>43</v>
      </c>
      <c r="B32" s="16" t="s">
        <v>44</v>
      </c>
      <c r="C32" s="16">
        <f>D32*C7</f>
        <v>531.66</v>
      </c>
      <c r="D32" s="16">
        <v>0.03</v>
      </c>
      <c r="E32" s="16">
        <f>C32*12</f>
        <v>6379.92</v>
      </c>
    </row>
    <row r="33" spans="1:5" ht="12.9" customHeight="1" x14ac:dyDescent="0.25">
      <c r="A33" s="15" t="s">
        <v>45</v>
      </c>
      <c r="B33" s="16" t="s">
        <v>46</v>
      </c>
      <c r="C33" s="16">
        <f>D33*C7</f>
        <v>11873.740000000002</v>
      </c>
      <c r="D33" s="16">
        <v>0.67</v>
      </c>
      <c r="E33" s="16">
        <f>C33*12</f>
        <v>142484.88</v>
      </c>
    </row>
    <row r="34" spans="1:5" s="11" customFormat="1" ht="28.5" customHeight="1" x14ac:dyDescent="0.3">
      <c r="A34" s="25" t="s">
        <v>47</v>
      </c>
      <c r="B34" s="26" t="s">
        <v>48</v>
      </c>
      <c r="C34" s="27">
        <f>SUM(C35:C40)</f>
        <v>51063.406666666669</v>
      </c>
      <c r="D34" s="27">
        <f>SUM(D35:D40)</f>
        <v>2.8813568822179585</v>
      </c>
      <c r="E34" s="27">
        <f>SUM(E35:E40)</f>
        <v>612760.88</v>
      </c>
    </row>
    <row r="35" spans="1:5" s="11" customFormat="1" ht="28.5" customHeight="1" x14ac:dyDescent="0.3">
      <c r="A35" s="8" t="s">
        <v>49</v>
      </c>
      <c r="B35" s="19" t="s">
        <v>50</v>
      </c>
      <c r="C35" s="20">
        <f>D35*C7</f>
        <v>44836.659999999996</v>
      </c>
      <c r="D35" s="20">
        <v>2.5299999999999998</v>
      </c>
      <c r="E35" s="20">
        <f>C35*12</f>
        <v>538039.91999999993</v>
      </c>
    </row>
    <row r="36" spans="1:5" ht="12.9" customHeight="1" x14ac:dyDescent="0.25">
      <c r="A36" s="15" t="s">
        <v>51</v>
      </c>
      <c r="B36" s="16" t="s">
        <v>52</v>
      </c>
      <c r="C36" s="16">
        <f>D36*C7</f>
        <v>1594.98</v>
      </c>
      <c r="D36" s="16">
        <v>0.09</v>
      </c>
      <c r="E36" s="16">
        <f t="shared" ref="E36:E40" si="1">C36*12</f>
        <v>19139.760000000002</v>
      </c>
    </row>
    <row r="37" spans="1:5" ht="12.9" customHeight="1" x14ac:dyDescent="0.25">
      <c r="A37" s="15" t="s">
        <v>53</v>
      </c>
      <c r="B37" s="16" t="s">
        <v>69</v>
      </c>
      <c r="C37" s="16">
        <f>D37*C7</f>
        <v>354.44</v>
      </c>
      <c r="D37" s="16">
        <v>0.02</v>
      </c>
      <c r="E37" s="16">
        <f t="shared" si="1"/>
        <v>4253.28</v>
      </c>
    </row>
    <row r="38" spans="1:5" ht="12.9" customHeight="1" x14ac:dyDescent="0.25">
      <c r="A38" s="15" t="s">
        <v>54</v>
      </c>
      <c r="B38" s="16" t="s">
        <v>55</v>
      </c>
      <c r="C38" s="16">
        <f>D38*C7</f>
        <v>531.66</v>
      </c>
      <c r="D38" s="16">
        <v>0.03</v>
      </c>
      <c r="E38" s="16">
        <f t="shared" si="1"/>
        <v>6379.92</v>
      </c>
    </row>
    <row r="39" spans="1:5" ht="12.9" customHeight="1" x14ac:dyDescent="0.25">
      <c r="A39" s="15" t="s">
        <v>56</v>
      </c>
      <c r="B39" s="16" t="s">
        <v>57</v>
      </c>
      <c r="C39" s="28">
        <f>E39/12</f>
        <v>1973.4666666666665</v>
      </c>
      <c r="D39" s="17">
        <f>C39/C7</f>
        <v>0.11135688221795884</v>
      </c>
      <c r="E39" s="28">
        <f>C8*4*2</f>
        <v>23681.599999999999</v>
      </c>
    </row>
    <row r="40" spans="1:5" ht="12.9" customHeight="1" x14ac:dyDescent="0.25">
      <c r="A40" s="15" t="s">
        <v>58</v>
      </c>
      <c r="B40" s="16" t="s">
        <v>33</v>
      </c>
      <c r="C40" s="16">
        <f>D40*C7</f>
        <v>1772.2</v>
      </c>
      <c r="D40" s="16">
        <v>0.1</v>
      </c>
      <c r="E40" s="16">
        <f t="shared" si="1"/>
        <v>21266.400000000001</v>
      </c>
    </row>
    <row r="41" spans="1:5" ht="12.9" customHeight="1" x14ac:dyDescent="0.25">
      <c r="A41" s="21" t="s">
        <v>59</v>
      </c>
      <c r="B41" s="23" t="s">
        <v>60</v>
      </c>
      <c r="C41" s="23">
        <f>D41*C7</f>
        <v>22030.240433333332</v>
      </c>
      <c r="D41" s="23">
        <f>C9-D16-D23</f>
        <v>1.2431012545611857</v>
      </c>
      <c r="E41" s="23">
        <f>C41*12</f>
        <v>264362.88520000002</v>
      </c>
    </row>
    <row r="42" spans="1:5" ht="12.9" customHeight="1" x14ac:dyDescent="0.25">
      <c r="A42" s="15" t="s">
        <v>72</v>
      </c>
      <c r="B42" s="16" t="s">
        <v>71</v>
      </c>
      <c r="C42" s="16">
        <f>E42/12</f>
        <v>2500</v>
      </c>
      <c r="D42" s="16">
        <f>C42/C7</f>
        <v>0.14106759959372531</v>
      </c>
      <c r="E42" s="17">
        <v>30000</v>
      </c>
    </row>
    <row r="43" spans="1:5" ht="12.9" customHeight="1" x14ac:dyDescent="0.25">
      <c r="A43" s="15" t="s">
        <v>73</v>
      </c>
      <c r="B43" s="16" t="s">
        <v>76</v>
      </c>
      <c r="C43" s="16">
        <f t="shared" ref="C43:C44" si="2">E43/12</f>
        <v>17500</v>
      </c>
      <c r="D43" s="16">
        <f>C43/C7</f>
        <v>0.98747319715607718</v>
      </c>
      <c r="E43" s="17">
        <v>210000</v>
      </c>
    </row>
    <row r="44" spans="1:5" ht="12.9" customHeight="1" x14ac:dyDescent="0.25">
      <c r="A44" s="15" t="s">
        <v>74</v>
      </c>
      <c r="B44" s="16" t="s">
        <v>77</v>
      </c>
      <c r="C44" s="16">
        <f t="shared" si="2"/>
        <v>2041.6666666666667</v>
      </c>
      <c r="D44" s="16">
        <f>C44/C7</f>
        <v>0.11520520633487567</v>
      </c>
      <c r="E44" s="17">
        <v>24500</v>
      </c>
    </row>
    <row r="45" spans="1:5" ht="12.9" customHeight="1" x14ac:dyDescent="0.25">
      <c r="A45" s="15"/>
      <c r="B45" s="29" t="s">
        <v>61</v>
      </c>
      <c r="C45" s="29">
        <f>SUM(C42:C44)</f>
        <v>22041.666666666668</v>
      </c>
      <c r="D45" s="29">
        <f>SUM(D42:D44)</f>
        <v>1.2437460030846781</v>
      </c>
      <c r="E45" s="29">
        <f>SUM(E42:E44)</f>
        <v>264500</v>
      </c>
    </row>
    <row r="46" spans="1:5" ht="12.9" customHeight="1" x14ac:dyDescent="0.25">
      <c r="A46" s="30"/>
      <c r="B46" s="31" t="s">
        <v>62</v>
      </c>
      <c r="C46" s="31">
        <f>D46*C7</f>
        <v>168359</v>
      </c>
      <c r="D46" s="31">
        <f>D41+D23+D16</f>
        <v>9.5</v>
      </c>
      <c r="E46" s="31">
        <f>C46*12</f>
        <v>2020308</v>
      </c>
    </row>
    <row r="47" spans="1:5" ht="12.9" customHeight="1" x14ac:dyDescent="0.25">
      <c r="A47" s="30" t="s">
        <v>63</v>
      </c>
      <c r="B47" s="23" t="s">
        <v>64</v>
      </c>
      <c r="C47" s="23">
        <f>D47*C7</f>
        <v>3232</v>
      </c>
      <c r="D47" s="23">
        <f>C10/C7/12</f>
        <v>0.1823721927547681</v>
      </c>
      <c r="E47" s="23">
        <f>C47*12</f>
        <v>38784</v>
      </c>
    </row>
    <row r="48" spans="1:5" ht="12.9" customHeight="1" x14ac:dyDescent="0.25">
      <c r="A48" s="15" t="s">
        <v>70</v>
      </c>
      <c r="B48" s="16" t="s">
        <v>68</v>
      </c>
      <c r="C48" s="17">
        <f>E48/12</f>
        <v>3232</v>
      </c>
      <c r="D48" s="17">
        <f>C48/C7</f>
        <v>0.1823721927547681</v>
      </c>
      <c r="E48" s="17">
        <v>38784</v>
      </c>
    </row>
    <row r="49" spans="1:5" ht="12.9" customHeight="1" x14ac:dyDescent="0.25">
      <c r="A49" s="15"/>
      <c r="B49" s="32" t="s">
        <v>61</v>
      </c>
      <c r="C49" s="32"/>
      <c r="D49" s="32">
        <f>SUM(D48:D48)</f>
        <v>0.1823721927547681</v>
      </c>
      <c r="E49" s="32"/>
    </row>
    <row r="51" spans="1:5" ht="12.9" customHeight="1" x14ac:dyDescent="0.25">
      <c r="A51" s="45" t="s">
        <v>78</v>
      </c>
      <c r="B51" s="45"/>
      <c r="C51" s="45"/>
      <c r="D51" s="45"/>
      <c r="E51" s="45"/>
    </row>
    <row r="52" spans="1:5" ht="27.75" customHeight="1" x14ac:dyDescent="0.25">
      <c r="A52" s="45"/>
      <c r="B52" s="45"/>
      <c r="C52" s="45"/>
      <c r="D52" s="45"/>
      <c r="E52" s="45"/>
    </row>
  </sheetData>
  <mergeCells count="17">
    <mergeCell ref="A51:E52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" right="0" top="0" bottom="0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2021-12-13T03:07:35Z</cp:lastPrinted>
  <dcterms:created xsi:type="dcterms:W3CDTF">2021-11-02T03:23:06Z</dcterms:created>
  <dcterms:modified xsi:type="dcterms:W3CDTF">2021-12-13T03:07:36Z</dcterms:modified>
</cp:coreProperties>
</file>