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480" windowHeight="1164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/>
  <c r="C49"/>
  <c r="D48"/>
  <c r="C48"/>
  <c r="C38"/>
  <c r="E26"/>
  <c r="D33" l="1"/>
  <c r="C47"/>
  <c r="D47" s="1"/>
  <c r="D46"/>
  <c r="C46" s="1"/>
  <c r="E46" s="1"/>
  <c r="C44"/>
  <c r="D44" s="1"/>
  <c r="C43"/>
  <c r="D43" s="1"/>
  <c r="C42"/>
  <c r="D42" s="1"/>
  <c r="C41"/>
  <c r="C39"/>
  <c r="E39" s="1"/>
  <c r="C37"/>
  <c r="E37" s="1"/>
  <c r="C36"/>
  <c r="E36" s="1"/>
  <c r="C35"/>
  <c r="E35" s="1"/>
  <c r="C34"/>
  <c r="E34" s="1"/>
  <c r="C32"/>
  <c r="E32" s="1"/>
  <c r="C31"/>
  <c r="E31" s="1"/>
  <c r="C30"/>
  <c r="E30" s="1"/>
  <c r="E29"/>
  <c r="D29"/>
  <c r="D27" s="1"/>
  <c r="C28"/>
  <c r="E28" s="1"/>
  <c r="C26"/>
  <c r="D26" s="1"/>
  <c r="D23" s="1"/>
  <c r="C25"/>
  <c r="E25" s="1"/>
  <c r="C24"/>
  <c r="E24" s="1"/>
  <c r="C20"/>
  <c r="E20" s="1"/>
  <c r="C13"/>
  <c r="D11"/>
  <c r="E17" l="1"/>
  <c r="C21"/>
  <c r="E27"/>
  <c r="E23"/>
  <c r="C27"/>
  <c r="E33"/>
  <c r="D22"/>
  <c r="D12"/>
  <c r="D41"/>
  <c r="C33"/>
  <c r="C23"/>
  <c r="E21" l="1"/>
  <c r="D21"/>
  <c r="D40" s="1"/>
  <c r="E22"/>
  <c r="C22"/>
  <c r="C40" l="1"/>
  <c r="E40" s="1"/>
  <c r="D45"/>
  <c r="C45" s="1"/>
  <c r="E45" s="1"/>
</calcChain>
</file>

<file path=xl/sharedStrings.xml><?xml version="1.0" encoding="utf-8"?>
<sst xmlns="http://schemas.openxmlformats.org/spreadsheetml/2006/main" count="83" uniqueCount="81">
  <si>
    <t>Характеристика МКД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</si>
  <si>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</si>
  <si>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</si>
  <si>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</si>
  <si>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</si>
  <si>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</si>
  <si>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>Доход дома за месяц</t>
  </si>
  <si>
    <t>Итого с прочими доходами за месяц</t>
  </si>
  <si>
    <t xml:space="preserve">Итого годовой доход дома </t>
  </si>
  <si>
    <t>Работы и услуги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</si>
  <si>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</si>
  <si>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</si>
  <si>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</si>
  <si>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</si>
  <si>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 xml:space="preserve">Управление МКД </t>
  </si>
  <si>
    <t>1.1.</t>
  </si>
  <si>
    <t>Услуги по управлению МКД (ФОТ, налог на ФОТ)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</si>
  <si>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</si>
  <si>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</si>
  <si>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</si>
  <si>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</si>
  <si>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</si>
  <si>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</si>
  <si>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</si>
  <si>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</si>
  <si>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</si>
  <si>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</si>
  <si>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</si>
  <si>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</si>
  <si>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 xml:space="preserve">Услуги по содержанию конструктивных элементов </t>
  </si>
  <si>
    <t>2.1.2.</t>
  </si>
  <si>
    <t>Инвентарь, расходные материалы,спецодежда</t>
  </si>
  <si>
    <t>2.1.3.</t>
  </si>
  <si>
    <t>Страхование лифтов ( 1 лифт-87,56)</t>
  </si>
  <si>
    <t>2.2.</t>
  </si>
  <si>
    <t>Текущее содержание инженерного оборудования МКД</t>
  </si>
  <si>
    <t>2.2.1.</t>
  </si>
  <si>
    <t xml:space="preserve">Услуги по содержанию  инженерного оборудования </t>
  </si>
  <si>
    <t>2.2.2.</t>
  </si>
  <si>
    <t>Обслуживание ОДПУ</t>
  </si>
  <si>
    <t>2.2.3.</t>
  </si>
  <si>
    <t>2.2.4.</t>
  </si>
  <si>
    <t>Подготовка МКД к зиме (прмывка, опрессовка)</t>
  </si>
  <si>
    <t>2.2.5.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</si>
  <si>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</si>
  <si>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</si>
  <si>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</si>
  <si>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</si>
  <si>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Услуги по  содержанию  ,благоустройству и обеспечению санитарного состояния МКД)</t>
  </si>
  <si>
    <t>2.3.2.</t>
  </si>
  <si>
    <t>Автоуслуги (очистка дворовой территории от снега, КГМ)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</si>
  <si>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</si>
  <si>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</si>
  <si>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</si>
  <si>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</si>
  <si>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</si>
  <si>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</si>
  <si>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</si>
  <si>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3.</t>
  </si>
  <si>
    <t>Текущий ремонт МКД</t>
  </si>
  <si>
    <t>ИТОГО</t>
  </si>
  <si>
    <t>4.</t>
  </si>
  <si>
    <t>Текущий ремонт МКД ( за счет прочих доходов)</t>
  </si>
  <si>
    <t>9-ти этажный  дом</t>
  </si>
  <si>
    <t>План работ и услуг по содержанию и ремонту общего имущества МКД на 2022 год по адресу: г.Барнаул ул. Шукшина, 34</t>
  </si>
  <si>
    <t>Комфортная среда</t>
  </si>
  <si>
    <t>2.1.1.</t>
  </si>
  <si>
    <t>3.1.</t>
  </si>
  <si>
    <t>3.2.</t>
  </si>
  <si>
    <t>3.3.</t>
  </si>
  <si>
    <t>3.4.</t>
  </si>
  <si>
    <t>Латочный ремонт кровли ( по заявкам )</t>
  </si>
  <si>
    <t>4.1.</t>
  </si>
  <si>
    <t>ВНЕСЕНИЕ ДОПОЛНЕНИЙ В ПЛАН РАБОТ ПО ТЕКУЩЕМУ РЕМОНТУ МКД ПРОИЗВОДИТСЯ С 01.04.2022- 15.04.2022 ПО ИТОГАМ ГОДОВОГО ОТЧЕТА ЗА 2021 ГОД И УТВЕРЖДАЕТСЯ УПОЛНОМОЧЕННЫМ СОВЕТОМ МКД</t>
  </si>
  <si>
    <t>Снос деревьев</t>
  </si>
  <si>
    <t>Корчевание пней</t>
  </si>
  <si>
    <t>Подрезка домофонных дверей 9 шт.</t>
  </si>
  <si>
    <t>4.2.</t>
  </si>
  <si>
    <t>4.3.</t>
  </si>
  <si>
    <t>Установка подъездых козырьков п.5,9</t>
  </si>
  <si>
    <t>Ремонт входов в подъездах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</si>
</sst>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/>
    <xf numFmtId="2" fontId="4" fillId="2" borderId="5" xfId="0" applyNumberFormat="1" applyFont="1" applyFill="1" applyBorder="1"/>
    <xf numFmtId="164" fontId="1" fillId="0" borderId="5" xfId="0" applyNumberFormat="1" applyFont="1" applyBorder="1" applyAlignment="1">
      <alignment horizontal="center"/>
    </xf>
    <xf numFmtId="2" fontId="1" fillId="4" borderId="5" xfId="0" applyNumberFormat="1" applyFont="1" applyFill="1" applyBorder="1"/>
    <xf numFmtId="2" fontId="1" fillId="0" borderId="5" xfId="0" applyNumberFormat="1" applyFont="1" applyBorder="1"/>
    <xf numFmtId="2" fontId="3" fillId="0" borderId="5" xfId="0" applyNumberFormat="1" applyFont="1" applyBorder="1"/>
    <xf numFmtId="164" fontId="4" fillId="2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2" fontId="1" fillId="3" borderId="5" xfId="0" applyNumberFormat="1" applyFont="1" applyFill="1" applyBorder="1"/>
    <xf numFmtId="165" fontId="1" fillId="0" borderId="5" xfId="0" applyNumberFormat="1" applyFont="1" applyBorder="1"/>
    <xf numFmtId="0" fontId="1" fillId="4" borderId="5" xfId="0" applyFont="1" applyFill="1" applyBorder="1"/>
    <xf numFmtId="0" fontId="1" fillId="3" borderId="5" xfId="0" applyFont="1" applyFill="1" applyBorder="1"/>
    <xf numFmtId="2" fontId="5" fillId="0" borderId="5" xfId="0" applyNumberFormat="1" applyFont="1" applyBorder="1"/>
    <xf numFmtId="164" fontId="1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2" fontId="4" fillId="3" borderId="5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2" fontId="1" fillId="3" borderId="5" xfId="0" applyNumberFormat="1" applyFont="1" applyFill="1" applyBorder="1" applyAlignment="1">
      <alignment vertical="center"/>
    </xf>
    <xf numFmtId="166" fontId="1" fillId="4" borderId="5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6" fillId="0" borderId="5" xfId="0" applyNumberFormat="1" applyFont="1" applyBorder="1" applyAlignment="1" applyProtection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topLeftCell="A29" zoomScale="114" zoomScaleNormal="114" workbookViewId="0">
      <selection activeCell="A50" sqref="A50:E51"/>
    </sheetView>
  </sheetViews>
  <sheetFormatPr defaultRowHeight="12.75"/>
  <cols>
    <col min="1" max="1" width="6.85546875" style="29" customWidth="1"/>
    <col min="2" max="2" width="51.85546875" style="3" customWidth="1"/>
    <col min="3" max="3" width="11.7109375" style="3" customWidth="1"/>
    <col min="4" max="4" width="11.85546875" style="3" customWidth="1"/>
    <col min="5" max="5" width="12.28515625" style="3" customWidth="1"/>
    <col min="6" max="16384" width="9.140625" style="3"/>
  </cols>
  <sheetData>
    <row r="2" spans="1:5">
      <c r="A2" s="52" t="s">
        <v>64</v>
      </c>
      <c r="B2" s="52"/>
      <c r="C2" s="52"/>
      <c r="D2" s="52"/>
      <c r="E2" s="52"/>
    </row>
    <row r="3" spans="1:5">
      <c r="A3" s="52"/>
      <c r="B3" s="52"/>
      <c r="C3" s="52"/>
      <c r="D3" s="52"/>
      <c r="E3" s="52"/>
    </row>
    <row r="4" spans="1:5">
      <c r="A4" s="53"/>
      <c r="B4" s="53"/>
      <c r="C4" s="53"/>
      <c r="D4" s="53"/>
      <c r="E4" s="53"/>
    </row>
    <row r="5" spans="1:5">
      <c r="A5" s="42" t="s">
        <v>0</v>
      </c>
      <c r="B5" s="43"/>
      <c r="C5" s="48" t="s">
        <v>63</v>
      </c>
      <c r="D5" s="49"/>
      <c r="E5" s="50"/>
    </row>
    <row r="6" spans="1:5">
      <c r="A6" s="42" t="s">
        <v>1</v>
      </c>
      <c r="B6" s="43"/>
      <c r="C6" s="48">
        <v>9</v>
      </c>
      <c r="D6" s="49"/>
      <c r="E6" s="50"/>
    </row>
    <row r="7" spans="1:5">
      <c r="A7" s="42" t="s">
        <v>2</v>
      </c>
      <c r="B7" s="43"/>
      <c r="C7" s="48">
        <v>18176.900000000001</v>
      </c>
      <c r="D7" s="49"/>
      <c r="E7" s="50"/>
    </row>
    <row r="8" spans="1:5">
      <c r="A8" s="42" t="s">
        <v>3</v>
      </c>
      <c r="B8" s="43"/>
      <c r="C8" s="48">
        <v>2965.6</v>
      </c>
      <c r="D8" s="49"/>
      <c r="E8" s="50"/>
    </row>
    <row r="9" spans="1:5">
      <c r="A9" s="42" t="s">
        <v>4</v>
      </c>
      <c r="B9" s="43"/>
      <c r="C9" s="48">
        <v>9.5</v>
      </c>
      <c r="D9" s="49"/>
      <c r="E9" s="50"/>
    </row>
    <row r="10" spans="1:5">
      <c r="A10" s="42" t="s">
        <v>5</v>
      </c>
      <c r="B10" s="43"/>
      <c r="C10" s="44">
        <v>120000</v>
      </c>
      <c r="D10" s="45"/>
      <c r="E10" s="46"/>
    </row>
    <row r="11" spans="1:5">
      <c r="A11" s="4"/>
      <c r="B11" s="5" t="s">
        <v>6</v>
      </c>
      <c r="C11" s="6"/>
      <c r="D11" s="7">
        <f>C7*C9</f>
        <v>172680.55000000002</v>
      </c>
      <c r="E11" s="8"/>
    </row>
    <row r="12" spans="1:5">
      <c r="A12" s="4"/>
      <c r="B12" s="5" t="s">
        <v>7</v>
      </c>
      <c r="C12" s="4"/>
      <c r="D12" s="9">
        <f>D11+(C10/12)</f>
        <v>182680.55000000002</v>
      </c>
      <c r="E12" s="5"/>
    </row>
    <row r="13" spans="1:5">
      <c r="A13" s="42" t="s">
        <v>8</v>
      </c>
      <c r="B13" s="43"/>
      <c r="C13" s="42">
        <f>(C7*C9*12)+C10</f>
        <v>2192166.6</v>
      </c>
      <c r="D13" s="51"/>
      <c r="E13" s="43"/>
    </row>
    <row r="14" spans="1:5">
      <c r="A14" s="42" t="s">
        <v>9</v>
      </c>
      <c r="B14" s="51"/>
      <c r="C14" s="51"/>
      <c r="D14" s="51"/>
      <c r="E14" s="43"/>
    </row>
    <row r="15" spans="1:5" s="33" customFormat="1" ht="25.5">
      <c r="A15" s="30"/>
      <c r="B15" s="31" t="s">
        <v>10</v>
      </c>
      <c r="C15" s="31" t="s">
        <v>11</v>
      </c>
      <c r="D15" s="32" t="s">
        <v>12</v>
      </c>
      <c r="E15" s="31" t="s">
        <v>13</v>
      </c>
    </row>
    <row r="16" spans="1:5" ht="13.5">
      <c r="A16" s="11">
        <v>1</v>
      </c>
      <c r="B16" s="12" t="s">
        <v>14</v>
      </c>
      <c r="C16" s="13">
        <v>31402.13</v>
      </c>
      <c r="D16" s="13">
        <v>1.73</v>
      </c>
      <c r="E16" s="13">
        <v>376825.52</v>
      </c>
    </row>
    <row r="17" spans="1:8">
      <c r="A17" s="14" t="s">
        <v>15</v>
      </c>
      <c r="B17" s="2" t="s">
        <v>16</v>
      </c>
      <c r="C17" s="15">
        <v>20721.669999999998</v>
      </c>
      <c r="D17" s="16">
        <v>1.1399999999999999</v>
      </c>
      <c r="E17" s="16">
        <f>C17*12</f>
        <v>248660.03999999998</v>
      </c>
    </row>
    <row r="18" spans="1:8">
      <c r="A18" s="10" t="s">
        <v>17</v>
      </c>
      <c r="B18" s="2" t="s">
        <v>18</v>
      </c>
      <c r="C18" s="17">
        <v>10680.46</v>
      </c>
      <c r="D18" s="17">
        <v>0.59</v>
      </c>
      <c r="E18" s="17">
        <v>128165.53</v>
      </c>
    </row>
    <row r="19" spans="1:8">
      <c r="A19" s="14" t="s">
        <v>19</v>
      </c>
      <c r="B19" s="2" t="s">
        <v>20</v>
      </c>
      <c r="C19" s="16">
        <v>1173.94</v>
      </c>
      <c r="D19" s="16">
        <v>0.06</v>
      </c>
      <c r="E19" s="15">
        <v>14087.31</v>
      </c>
    </row>
    <row r="20" spans="1:8" s="33" customFormat="1" ht="38.25">
      <c r="A20" s="34" t="s">
        <v>21</v>
      </c>
      <c r="B20" s="35" t="s">
        <v>22</v>
      </c>
      <c r="C20" s="36">
        <f>D20*C7</f>
        <v>4907.7630000000008</v>
      </c>
      <c r="D20" s="37">
        <v>0.27</v>
      </c>
      <c r="E20" s="36">
        <f>C20*12</f>
        <v>58893.15600000001</v>
      </c>
    </row>
    <row r="21" spans="1:8">
      <c r="A21" s="14" t="s">
        <v>23</v>
      </c>
      <c r="B21" s="2" t="s">
        <v>24</v>
      </c>
      <c r="C21" s="16">
        <f>D11*3.4%</f>
        <v>5871.1387000000013</v>
      </c>
      <c r="D21" s="16">
        <f>C21/C7</f>
        <v>0.32300000000000006</v>
      </c>
      <c r="E21" s="16">
        <f>C21*12</f>
        <v>70453.664400000009</v>
      </c>
    </row>
    <row r="22" spans="1:8" ht="13.5">
      <c r="A22" s="18" t="s">
        <v>25</v>
      </c>
      <c r="B22" s="12" t="s">
        <v>26</v>
      </c>
      <c r="C22" s="13">
        <f>C23+C27+C33</f>
        <v>107467.47600000001</v>
      </c>
      <c r="D22" s="13">
        <f>D23+D27+D33</f>
        <v>5.8821827704394032</v>
      </c>
      <c r="E22" s="13">
        <f>E23+E27+E33</f>
        <v>1289609.7120000001</v>
      </c>
    </row>
    <row r="23" spans="1:8">
      <c r="A23" s="19" t="s">
        <v>27</v>
      </c>
      <c r="B23" s="20" t="s">
        <v>28</v>
      </c>
      <c r="C23" s="21">
        <f>SUM(C24:C26)</f>
        <v>4246.357</v>
      </c>
      <c r="D23" s="21">
        <f>SUM(D24:D26)</f>
        <v>0.23361282726977645</v>
      </c>
      <c r="E23" s="21">
        <f>SUM(E24:E26)</f>
        <v>50956.284</v>
      </c>
    </row>
    <row r="24" spans="1:8">
      <c r="A24" s="14" t="s">
        <v>66</v>
      </c>
      <c r="B24" s="1" t="s">
        <v>29</v>
      </c>
      <c r="C24" s="16">
        <f>D24*C7</f>
        <v>3271.8420000000001</v>
      </c>
      <c r="D24" s="2">
        <v>0.18</v>
      </c>
      <c r="E24" s="16">
        <f>C24*12</f>
        <v>39262.103999999999</v>
      </c>
    </row>
    <row r="25" spans="1:8">
      <c r="A25" s="14" t="s">
        <v>30</v>
      </c>
      <c r="B25" s="2" t="s">
        <v>31</v>
      </c>
      <c r="C25" s="16">
        <f>D25*C7</f>
        <v>908.84500000000014</v>
      </c>
      <c r="D25" s="2">
        <v>0.05</v>
      </c>
      <c r="E25" s="16">
        <f>C25*12</f>
        <v>10906.140000000001</v>
      </c>
    </row>
    <row r="26" spans="1:8">
      <c r="A26" s="14" t="s">
        <v>32</v>
      </c>
      <c r="B26" s="2" t="s">
        <v>33</v>
      </c>
      <c r="C26" s="2">
        <f>E26/12</f>
        <v>65.67</v>
      </c>
      <c r="D26" s="22">
        <f>C26/C7</f>
        <v>3.6128272697764745E-3</v>
      </c>
      <c r="E26" s="23">
        <f>87.56*9</f>
        <v>788.04</v>
      </c>
    </row>
    <row r="27" spans="1:8">
      <c r="A27" s="19" t="s">
        <v>34</v>
      </c>
      <c r="B27" s="24" t="s">
        <v>35</v>
      </c>
      <c r="C27" s="21">
        <f>SUM(C28:C32)</f>
        <v>50869.326000000008</v>
      </c>
      <c r="D27" s="21">
        <f>SUM(D28:D32)</f>
        <v>2.7985699431696269</v>
      </c>
      <c r="E27" s="21">
        <f>SUM(E28:E32)</f>
        <v>610431.91200000001</v>
      </c>
    </row>
    <row r="28" spans="1:8">
      <c r="A28" s="14" t="s">
        <v>36</v>
      </c>
      <c r="B28" s="1" t="s">
        <v>37</v>
      </c>
      <c r="C28" s="16">
        <f>D28*C7</f>
        <v>31809.575000000004</v>
      </c>
      <c r="D28" s="2">
        <v>1.75</v>
      </c>
      <c r="E28" s="16">
        <f>C28*12</f>
        <v>381714.9</v>
      </c>
    </row>
    <row r="29" spans="1:8">
      <c r="A29" s="14" t="s">
        <v>38</v>
      </c>
      <c r="B29" s="2" t="s">
        <v>39</v>
      </c>
      <c r="C29" s="15">
        <v>4700</v>
      </c>
      <c r="D29" s="16">
        <f>C29/C7</f>
        <v>0.25856994316962734</v>
      </c>
      <c r="E29" s="16">
        <f>C29*12</f>
        <v>56400</v>
      </c>
    </row>
    <row r="30" spans="1:8">
      <c r="A30" s="14" t="s">
        <v>40</v>
      </c>
      <c r="B30" s="2" t="s">
        <v>31</v>
      </c>
      <c r="C30" s="16">
        <f>D30*C7</f>
        <v>1635.921</v>
      </c>
      <c r="D30" s="2">
        <v>0.09</v>
      </c>
      <c r="E30" s="16">
        <f>C30*12</f>
        <v>19631.052</v>
      </c>
    </row>
    <row r="31" spans="1:8">
      <c r="A31" s="14" t="s">
        <v>41</v>
      </c>
      <c r="B31" s="2" t="s">
        <v>42</v>
      </c>
      <c r="C31" s="16">
        <f>D31*C7</f>
        <v>545.30700000000002</v>
      </c>
      <c r="D31" s="2">
        <v>0.03</v>
      </c>
      <c r="E31" s="16">
        <f>C31*12</f>
        <v>6543.6840000000002</v>
      </c>
    </row>
    <row r="32" spans="1:8">
      <c r="A32" s="14" t="s">
        <v>43</v>
      </c>
      <c r="B32" s="2" t="s">
        <v>44</v>
      </c>
      <c r="C32" s="16">
        <f>D32*C7</f>
        <v>12178.523000000001</v>
      </c>
      <c r="D32" s="2">
        <v>0.67</v>
      </c>
      <c r="E32" s="16">
        <f>C32*12</f>
        <v>146142.27600000001</v>
      </c>
      <c r="H32" s="23"/>
    </row>
    <row r="33" spans="1:8" s="33" customFormat="1" ht="25.5">
      <c r="A33" s="38" t="s">
        <v>45</v>
      </c>
      <c r="B33" s="39" t="s">
        <v>46</v>
      </c>
      <c r="C33" s="40">
        <f>SUM(C34:C39)</f>
        <v>52351.793000000005</v>
      </c>
      <c r="D33" s="40">
        <f>SUM(D34:D39)</f>
        <v>2.8499999999999996</v>
      </c>
      <c r="E33" s="40">
        <f>SUM(E34:E39)</f>
        <v>628221.51600000006</v>
      </c>
      <c r="H33" s="15"/>
    </row>
    <row r="34" spans="1:8" s="33" customFormat="1" ht="25.5">
      <c r="A34" s="34" t="s">
        <v>47</v>
      </c>
      <c r="B34" s="35" t="s">
        <v>48</v>
      </c>
      <c r="C34" s="36">
        <f>D34*C7</f>
        <v>45987.557000000001</v>
      </c>
      <c r="D34" s="37">
        <v>2.5299999999999998</v>
      </c>
      <c r="E34" s="36">
        <f>C34*12</f>
        <v>551850.68400000001</v>
      </c>
      <c r="H34" s="15"/>
    </row>
    <row r="35" spans="1:8">
      <c r="A35" s="14" t="s">
        <v>49</v>
      </c>
      <c r="B35" s="2" t="s">
        <v>50</v>
      </c>
      <c r="C35" s="16">
        <f>D35*C7</f>
        <v>1635.921</v>
      </c>
      <c r="D35" s="2">
        <v>0.09</v>
      </c>
      <c r="E35" s="16">
        <f t="shared" ref="E35:E39" si="0">C35*12</f>
        <v>19631.052</v>
      </c>
      <c r="H35" s="15"/>
    </row>
    <row r="36" spans="1:8">
      <c r="A36" s="14" t="s">
        <v>51</v>
      </c>
      <c r="B36" s="2" t="s">
        <v>52</v>
      </c>
      <c r="C36" s="16">
        <f>D36*C7</f>
        <v>363.53800000000001</v>
      </c>
      <c r="D36" s="2">
        <v>0.02</v>
      </c>
      <c r="E36" s="16">
        <f t="shared" si="0"/>
        <v>4362.4560000000001</v>
      </c>
      <c r="H36" s="23"/>
    </row>
    <row r="37" spans="1:8">
      <c r="A37" s="14" t="s">
        <v>53</v>
      </c>
      <c r="B37" s="2" t="s">
        <v>54</v>
      </c>
      <c r="C37" s="16">
        <f>D37*C7</f>
        <v>545.30700000000002</v>
      </c>
      <c r="D37" s="2">
        <v>0.03</v>
      </c>
      <c r="E37" s="16">
        <f t="shared" si="0"/>
        <v>6543.6840000000002</v>
      </c>
    </row>
    <row r="38" spans="1:8">
      <c r="A38" s="14" t="s">
        <v>55</v>
      </c>
      <c r="B38" s="2" t="s">
        <v>56</v>
      </c>
      <c r="C38" s="25">
        <f>E38/12</f>
        <v>2001.78</v>
      </c>
      <c r="D38" s="15">
        <v>0.08</v>
      </c>
      <c r="E38" s="25">
        <v>24021.360000000001</v>
      </c>
    </row>
    <row r="39" spans="1:8">
      <c r="A39" s="14" t="s">
        <v>57</v>
      </c>
      <c r="B39" s="2" t="s">
        <v>31</v>
      </c>
      <c r="C39" s="16">
        <f>D39*C7</f>
        <v>1817.6900000000003</v>
      </c>
      <c r="D39" s="2">
        <v>0.1</v>
      </c>
      <c r="E39" s="16">
        <f t="shared" si="0"/>
        <v>21812.280000000002</v>
      </c>
    </row>
    <row r="40" spans="1:8">
      <c r="A40" s="19" t="s">
        <v>58</v>
      </c>
      <c r="B40" s="24" t="s">
        <v>59</v>
      </c>
      <c r="C40" s="21">
        <f>D40*C7</f>
        <v>34314.665000000008</v>
      </c>
      <c r="D40" s="21">
        <f>C9-D16-D22</f>
        <v>1.8878172295605964</v>
      </c>
      <c r="E40" s="21">
        <f>C40*12</f>
        <v>411775.9800000001</v>
      </c>
    </row>
    <row r="41" spans="1:8">
      <c r="A41" s="14" t="s">
        <v>67</v>
      </c>
      <c r="B41" s="2" t="s">
        <v>65</v>
      </c>
      <c r="C41" s="16">
        <f>E41/12</f>
        <v>22261.72</v>
      </c>
      <c r="D41" s="16">
        <f>C41/C7</f>
        <v>1.2247258883527994</v>
      </c>
      <c r="E41" s="23">
        <v>267140.64</v>
      </c>
    </row>
    <row r="42" spans="1:8">
      <c r="A42" s="14" t="s">
        <v>68</v>
      </c>
      <c r="B42" s="2" t="s">
        <v>74</v>
      </c>
      <c r="C42" s="16">
        <f t="shared" ref="C42:C44" si="1">E42/12</f>
        <v>6250</v>
      </c>
      <c r="D42" s="16">
        <f>C42/C7</f>
        <v>0.34384300953407892</v>
      </c>
      <c r="E42" s="15">
        <v>75000</v>
      </c>
    </row>
    <row r="43" spans="1:8">
      <c r="A43" s="14" t="s">
        <v>69</v>
      </c>
      <c r="B43" s="2" t="s">
        <v>71</v>
      </c>
      <c r="C43" s="16">
        <f t="shared" si="1"/>
        <v>833.33333333333337</v>
      </c>
      <c r="D43" s="16">
        <f>C43/C7</f>
        <v>4.5845734604543859E-2</v>
      </c>
      <c r="E43" s="15">
        <v>10000</v>
      </c>
    </row>
    <row r="44" spans="1:8">
      <c r="A44" s="14" t="s">
        <v>70</v>
      </c>
      <c r="B44" s="2" t="s">
        <v>75</v>
      </c>
      <c r="C44" s="16">
        <f t="shared" si="1"/>
        <v>1208.3333333333333</v>
      </c>
      <c r="D44" s="16">
        <f>C44/C7</f>
        <v>6.6476315176588585E-2</v>
      </c>
      <c r="E44" s="15">
        <v>14500</v>
      </c>
    </row>
    <row r="45" spans="1:8">
      <c r="A45" s="26"/>
      <c r="B45" s="27" t="s">
        <v>60</v>
      </c>
      <c r="C45" s="28">
        <f>D45*C7</f>
        <v>172680.55000000002</v>
      </c>
      <c r="D45" s="28">
        <f>D40+D22+D16</f>
        <v>9.5</v>
      </c>
      <c r="E45" s="28">
        <f>C45*12</f>
        <v>2072166.6</v>
      </c>
    </row>
    <row r="46" spans="1:8">
      <c r="A46" s="26" t="s">
        <v>61</v>
      </c>
      <c r="B46" s="24" t="s">
        <v>62</v>
      </c>
      <c r="C46" s="24">
        <f>D46*C7</f>
        <v>10000</v>
      </c>
      <c r="D46" s="21">
        <f>C10/C7/12</f>
        <v>0.5501488152545263</v>
      </c>
      <c r="E46" s="24">
        <f>C46*12</f>
        <v>120000</v>
      </c>
    </row>
    <row r="47" spans="1:8">
      <c r="A47" s="14" t="s">
        <v>72</v>
      </c>
      <c r="B47" s="2" t="s">
        <v>76</v>
      </c>
      <c r="C47" s="41">
        <f>E47/12</f>
        <v>3375</v>
      </c>
      <c r="D47" s="15">
        <f>C47/C7</f>
        <v>0.18567522514840262</v>
      </c>
      <c r="E47" s="23">
        <v>40500</v>
      </c>
    </row>
    <row r="48" spans="1:8">
      <c r="A48" s="14" t="s">
        <v>77</v>
      </c>
      <c r="B48" s="2" t="s">
        <v>79</v>
      </c>
      <c r="C48" s="41">
        <f>E48/12</f>
        <v>5000</v>
      </c>
      <c r="D48" s="15">
        <f>C48/C7</f>
        <v>0.27507440762726315</v>
      </c>
      <c r="E48" s="23">
        <v>60000</v>
      </c>
    </row>
    <row r="49" spans="1:5">
      <c r="A49" s="10" t="s">
        <v>78</v>
      </c>
      <c r="B49" s="2" t="s">
        <v>80</v>
      </c>
      <c r="C49" s="2">
        <f>E49/12</f>
        <v>3333.3333333333335</v>
      </c>
      <c r="D49" s="2">
        <f>C49/C7</f>
        <v>0.18338293841817543</v>
      </c>
      <c r="E49" s="2">
        <v>40000</v>
      </c>
    </row>
    <row r="50" spans="1:5" ht="18.75" customHeight="1">
      <c r="A50" s="47" t="s">
        <v>73</v>
      </c>
      <c r="B50" s="47"/>
      <c r="C50" s="47"/>
      <c r="D50" s="47"/>
      <c r="E50" s="47"/>
    </row>
    <row r="51" spans="1:5" ht="21" customHeight="1">
      <c r="A51" s="47"/>
      <c r="B51" s="47"/>
      <c r="C51" s="47"/>
      <c r="D51" s="47"/>
      <c r="E51" s="47"/>
    </row>
  </sheetData>
  <mergeCells count="17">
    <mergeCell ref="A2:E4"/>
    <mergeCell ref="A5:B5"/>
    <mergeCell ref="C5:E5"/>
    <mergeCell ref="A6:B6"/>
    <mergeCell ref="C6:E6"/>
    <mergeCell ref="A10:B10"/>
    <mergeCell ref="C10:E10"/>
    <mergeCell ref="A50:E51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Брюханова</dc:creator>
  <cp:lastModifiedBy>PTO-1DDA40AE9B1</cp:lastModifiedBy>
  <cp:lastPrinted>2022-06-21T02:08:32Z</cp:lastPrinted>
  <dcterms:created xsi:type="dcterms:W3CDTF">2021-11-02T03:23:06Z</dcterms:created>
  <dcterms:modified xsi:type="dcterms:W3CDTF">2022-06-21T02:12:31Z</dcterms:modified>
</cp:coreProperties>
</file>