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C30"/>
  <c r="E30" s="1"/>
  <c r="C62"/>
  <c r="D62" s="1"/>
  <c r="C61"/>
  <c r="D61" s="1"/>
  <c r="C60"/>
  <c r="D60" s="1"/>
  <c r="D59"/>
  <c r="D58"/>
  <c r="C58" s="1"/>
  <c r="E58" s="1"/>
  <c r="E56"/>
  <c r="C46"/>
  <c r="D46" s="1"/>
  <c r="C45"/>
  <c r="D45" s="1"/>
  <c r="C44"/>
  <c r="D44" s="1"/>
  <c r="C43"/>
  <c r="D43" s="1"/>
  <c r="C42"/>
  <c r="C56" s="1"/>
  <c r="C40"/>
  <c r="E40" s="1"/>
  <c r="E39"/>
  <c r="C39"/>
  <c r="D39" s="1"/>
  <c r="D34" s="1"/>
  <c r="C38"/>
  <c r="E38" s="1"/>
  <c r="C37"/>
  <c r="E37" s="1"/>
  <c r="C36"/>
  <c r="E36" s="1"/>
  <c r="C35"/>
  <c r="E35" s="1"/>
  <c r="C33"/>
  <c r="E33" s="1"/>
  <c r="C32"/>
  <c r="E32" s="1"/>
  <c r="C31"/>
  <c r="E31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C21" s="1"/>
  <c r="C17" l="1"/>
  <c r="E21"/>
  <c r="D21"/>
  <c r="D18" s="1"/>
  <c r="E24"/>
  <c r="E28"/>
  <c r="E34"/>
  <c r="E18"/>
  <c r="D12"/>
  <c r="C18"/>
  <c r="C24"/>
  <c r="C28"/>
  <c r="D30"/>
  <c r="D28" s="1"/>
  <c r="D23" s="1"/>
  <c r="C34"/>
  <c r="D42"/>
  <c r="D56" s="1"/>
  <c r="E17" l="1"/>
  <c r="E16" s="1"/>
  <c r="D17"/>
  <c r="D16" s="1"/>
  <c r="D41" s="1"/>
  <c r="C16"/>
  <c r="E23"/>
  <c r="C23"/>
  <c r="D57" l="1"/>
  <c r="C57" s="1"/>
  <c r="E57" s="1"/>
  <c r="C41"/>
  <c r="E41" s="1"/>
</calcChain>
</file>

<file path=xl/sharedStrings.xml><?xml version="1.0" encoding="utf-8"?>
<sst xmlns="http://schemas.openxmlformats.org/spreadsheetml/2006/main" count="84" uniqueCount="82">
  <si>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</si>
  <si>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</si>
  <si>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</si>
  <si>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</si>
  <si>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</si>
  <si>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</si>
  <si>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</si>
  <si>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</si>
  <si>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</si>
  <si>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</si>
  <si>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</si>
  <si>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</si>
  <si>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</si>
  <si>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</si>
  <si>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</si>
  <si>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</si>
  <si>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</si>
  <si>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</si>
  <si>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</si>
  <si>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</si>
  <si>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</si>
  <si>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</si>
  <si>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</si>
  <si>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</si>
  <si>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</si>
  <si>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</si>
  <si>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</si>
  <si>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</si>
  <si>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</si>
  <si>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</si>
  <si>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</si>
  <si>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</si>
  <si>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</si>
  <si>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</si>
  <si>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</si>
  <si>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</si>
  <si>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</si>
  <si>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</si>
  <si>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</si>
  <si>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</si>
  <si>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</si>
  <si>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</si>
  <si>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</si>
  <si>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</si>
  <si>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</si>
  <si>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</si>
  <si>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</si>
  <si>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</si>
  <si>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</si>
  <si>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</si>
  <si>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</si>
  <si>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</si>
  <si>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содержанию, 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</si>
  <si>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</si>
  <si>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</si>
  <si>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</si>
  <si>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</si>
  <si>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</si>
  <si>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</si>
  <si>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</si>
  <si>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</si>
  <si>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</si>
  <si>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3.</t>
  </si>
  <si>
    <t>Текущий ремонт МКД</t>
  </si>
  <si>
    <t>3.1.</t>
  </si>
  <si>
    <t>3.2.</t>
  </si>
  <si>
    <t>3.3.</t>
  </si>
  <si>
    <t>3.4.</t>
  </si>
  <si>
    <t>3.5.</t>
  </si>
  <si>
    <t>ИТОГО</t>
  </si>
  <si>
    <t>4.</t>
  </si>
  <si>
    <t>Текущий ремонт МКД ( за счет прочих доходов)</t>
  </si>
  <si>
    <t>4.1.</t>
  </si>
  <si>
    <t>4.2.</t>
  </si>
  <si>
    <t>4.3.</t>
  </si>
  <si>
    <t>4.4.</t>
  </si>
  <si>
    <t>Ремонт кровли</t>
  </si>
  <si>
    <t>Восстановление вент шахт</t>
  </si>
  <si>
    <t>Замена двери (2-ой вход.) 7-п-д</t>
  </si>
  <si>
    <t>План работ и услуг по содержанию и ремонту общего имущества МКД на 2022 год по адресу: г.Барнаул ул.Попова,56</t>
  </si>
  <si>
    <t>Ремонт м/п шва</t>
  </si>
  <si>
    <t>Ремонт подъезда №7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</si>
</sst>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2" fontId="1" fillId="2" borderId="5" xfId="0" applyNumberFormat="1" applyFont="1" applyFill="1" applyBorder="1"/>
    <xf numFmtId="0" fontId="1" fillId="2" borderId="5" xfId="0" applyFont="1" applyFill="1" applyBorder="1"/>
    <xf numFmtId="166" fontId="1" fillId="2" borderId="5" xfId="0" applyNumberFormat="1" applyFont="1" applyFill="1" applyBorder="1"/>
    <xf numFmtId="0" fontId="1" fillId="6" borderId="5" xfId="0" applyFont="1" applyFill="1" applyBorder="1"/>
    <xf numFmtId="2" fontId="1" fillId="6" borderId="5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5" xfId="0" applyFont="1" applyFill="1" applyBorder="1"/>
    <xf numFmtId="2" fontId="5" fillId="3" borderId="5" xfId="0" applyNumberFormat="1" applyFont="1" applyFill="1" applyBorder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2" fontId="3" fillId="7" borderId="5" xfId="0" applyNumberFormat="1" applyFont="1" applyFill="1" applyBorder="1"/>
    <xf numFmtId="2" fontId="3" fillId="0" borderId="5" xfId="0" applyNumberFormat="1" applyFont="1" applyBorder="1"/>
    <xf numFmtId="2" fontId="4" fillId="0" borderId="5" xfId="0" applyNumberFormat="1" applyFont="1" applyBorder="1"/>
    <xf numFmtId="0" fontId="3" fillId="0" borderId="5" xfId="0" applyFont="1" applyBorder="1" applyAlignment="1">
      <alignment wrapText="1"/>
    </xf>
    <xf numFmtId="164" fontId="5" fillId="3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wrapText="1"/>
    </xf>
    <xf numFmtId="2" fontId="3" fillId="4" borderId="5" xfId="0" applyNumberFormat="1" applyFont="1" applyFill="1" applyBorder="1"/>
    <xf numFmtId="164" fontId="6" fillId="0" borderId="5" xfId="0" applyNumberFormat="1" applyFont="1" applyBorder="1" applyAlignment="1">
      <alignment horizontal="center"/>
    </xf>
    <xf numFmtId="0" fontId="3" fillId="2" borderId="5" xfId="0" applyFont="1" applyFill="1" applyBorder="1"/>
    <xf numFmtId="165" fontId="3" fillId="0" borderId="5" xfId="0" applyNumberFormat="1" applyFont="1" applyBorder="1"/>
    <xf numFmtId="0" fontId="3" fillId="7" borderId="5" xfId="0" applyFont="1" applyFill="1" applyBorder="1"/>
    <xf numFmtId="164" fontId="7" fillId="4" borderId="5" xfId="0" applyNumberFormat="1" applyFont="1" applyFill="1" applyBorder="1" applyAlignment="1">
      <alignment horizontal="center"/>
    </xf>
    <xf numFmtId="0" fontId="3" fillId="4" borderId="5" xfId="0" applyFont="1" applyFill="1" applyBorder="1"/>
    <xf numFmtId="2" fontId="3" fillId="2" borderId="5" xfId="0" applyNumberFormat="1" applyFont="1" applyFill="1" applyBorder="1"/>
    <xf numFmtId="2" fontId="6" fillId="2" borderId="5" xfId="0" applyNumberFormat="1" applyFont="1" applyFill="1" applyBorder="1"/>
    <xf numFmtId="2" fontId="6" fillId="7" borderId="5" xfId="0" applyNumberFormat="1" applyFont="1" applyFill="1" applyBorder="1"/>
    <xf numFmtId="0" fontId="3" fillId="5" borderId="5" xfId="0" applyFont="1" applyFill="1" applyBorder="1"/>
    <xf numFmtId="2" fontId="3" fillId="5" borderId="5" xfId="0" applyNumberFormat="1" applyFont="1" applyFill="1" applyBorder="1"/>
    <xf numFmtId="164" fontId="3" fillId="4" borderId="5" xfId="0" applyNumberFormat="1" applyFont="1" applyFill="1" applyBorder="1" applyAlignment="1">
      <alignment horizontal="center"/>
    </xf>
    <xf numFmtId="0" fontId="5" fillId="4" borderId="5" xfId="0" applyFont="1" applyFill="1" applyBorder="1"/>
    <xf numFmtId="2" fontId="5" fillId="4" borderId="5" xfId="0" applyNumberFormat="1" applyFont="1" applyFill="1" applyBorder="1"/>
    <xf numFmtId="166" fontId="3" fillId="2" borderId="5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7"/>
  <sheetViews>
    <sheetView tabSelected="1" workbookViewId="0">
      <selection activeCell="G45" sqref="G45"/>
    </sheetView>
  </sheetViews>
  <sheetFormatPr defaultRowHeight="15"/>
  <cols>
    <col min="1" max="1" width="8.5703125" style="11" customWidth="1"/>
    <col min="2" max="2" width="46.140625" customWidth="1"/>
    <col min="3" max="3" width="11.7109375" customWidth="1"/>
    <col min="4" max="4" width="7.5703125" customWidth="1"/>
    <col min="5" max="5" width="9" customWidth="1"/>
  </cols>
  <sheetData>
    <row r="2" spans="1:5">
      <c r="A2" s="54" t="s">
        <v>79</v>
      </c>
      <c r="B2" s="54"/>
      <c r="C2" s="54"/>
      <c r="D2" s="54"/>
      <c r="E2" s="54"/>
    </row>
    <row r="3" spans="1:5">
      <c r="A3" s="54"/>
      <c r="B3" s="54"/>
      <c r="C3" s="54"/>
      <c r="D3" s="54"/>
      <c r="E3" s="54"/>
    </row>
    <row r="4" spans="1:5">
      <c r="A4" s="55"/>
      <c r="B4" s="55"/>
      <c r="C4" s="55"/>
      <c r="D4" s="55"/>
      <c r="E4" s="55"/>
    </row>
    <row r="5" spans="1:5">
      <c r="A5" s="48" t="s">
        <v>0</v>
      </c>
      <c r="B5" s="49"/>
      <c r="C5" s="48" t="s">
        <v>1</v>
      </c>
      <c r="D5" s="53"/>
      <c r="E5" s="49"/>
    </row>
    <row r="6" spans="1:5">
      <c r="A6" s="48" t="s">
        <v>2</v>
      </c>
      <c r="B6" s="49"/>
      <c r="C6" s="50">
        <v>8</v>
      </c>
      <c r="D6" s="51"/>
      <c r="E6" s="52"/>
    </row>
    <row r="7" spans="1:5">
      <c r="A7" s="48" t="s">
        <v>3</v>
      </c>
      <c r="B7" s="49"/>
      <c r="C7" s="50">
        <v>15884.28</v>
      </c>
      <c r="D7" s="51"/>
      <c r="E7" s="52"/>
    </row>
    <row r="8" spans="1:5">
      <c r="A8" s="48" t="s">
        <v>4</v>
      </c>
      <c r="B8" s="49"/>
      <c r="C8" s="50">
        <v>1620</v>
      </c>
      <c r="D8" s="51"/>
      <c r="E8" s="52"/>
    </row>
    <row r="9" spans="1:5">
      <c r="A9" s="48" t="s">
        <v>5</v>
      </c>
      <c r="B9" s="49"/>
      <c r="C9" s="50">
        <v>9.5</v>
      </c>
      <c r="D9" s="51"/>
      <c r="E9" s="52"/>
    </row>
    <row r="10" spans="1:5">
      <c r="A10" s="48" t="s">
        <v>6</v>
      </c>
      <c r="B10" s="49"/>
      <c r="C10" s="50">
        <v>31800</v>
      </c>
      <c r="D10" s="51"/>
      <c r="E10" s="52"/>
    </row>
    <row r="11" spans="1:5">
      <c r="A11" s="12"/>
      <c r="B11" s="13" t="s">
        <v>7</v>
      </c>
      <c r="C11" s="14"/>
      <c r="D11" s="15">
        <f>C7*C9</f>
        <v>150900.66</v>
      </c>
      <c r="E11" s="16"/>
    </row>
    <row r="12" spans="1:5">
      <c r="A12" s="12"/>
      <c r="B12" s="13" t="s">
        <v>8</v>
      </c>
      <c r="C12" s="14"/>
      <c r="D12" s="15">
        <f>D11+(C10/12)</f>
        <v>153550.66</v>
      </c>
      <c r="E12" s="16"/>
    </row>
    <row r="13" spans="1:5">
      <c r="A13" s="48" t="s">
        <v>9</v>
      </c>
      <c r="B13" s="49"/>
      <c r="C13" s="50">
        <f>(C7*C9*12)+C10</f>
        <v>1842607.92</v>
      </c>
      <c r="D13" s="51"/>
      <c r="E13" s="52"/>
    </row>
    <row r="14" spans="1:5">
      <c r="A14" s="48" t="s">
        <v>10</v>
      </c>
      <c r="B14" s="53"/>
      <c r="C14" s="53"/>
      <c r="D14" s="53"/>
      <c r="E14" s="49"/>
    </row>
    <row r="15" spans="1:5" ht="23.25">
      <c r="A15" s="17"/>
      <c r="B15" s="18" t="s">
        <v>11</v>
      </c>
      <c r="C15" s="18" t="s">
        <v>12</v>
      </c>
      <c r="D15" s="19" t="s">
        <v>13</v>
      </c>
      <c r="E15" s="18" t="s">
        <v>14</v>
      </c>
    </row>
    <row r="16" spans="1:5">
      <c r="A16" s="20">
        <v>1</v>
      </c>
      <c r="B16" s="21" t="s">
        <v>15</v>
      </c>
      <c r="C16" s="22">
        <f>C17+C18</f>
        <v>32472.572800666669</v>
      </c>
      <c r="D16" s="22">
        <f>D17+D18</f>
        <v>2.1409896703323454</v>
      </c>
      <c r="E16" s="22">
        <f>E17+E18</f>
        <v>389670.87360799999</v>
      </c>
    </row>
    <row r="17" spans="1:5">
      <c r="A17" s="23" t="s">
        <v>16</v>
      </c>
      <c r="B17" s="24" t="s">
        <v>17</v>
      </c>
      <c r="C17" s="25">
        <f>(D11*12.59%)+(C10*12.59%/12)</f>
        <v>19332.028094000001</v>
      </c>
      <c r="D17" s="26">
        <f>C17/C7</f>
        <v>1.217054099650724</v>
      </c>
      <c r="E17" s="26">
        <f>C17*12</f>
        <v>231984.33712800001</v>
      </c>
    </row>
    <row r="18" spans="1:5">
      <c r="A18" s="17" t="s">
        <v>18</v>
      </c>
      <c r="B18" s="24" t="s">
        <v>19</v>
      </c>
      <c r="C18" s="27">
        <f>SUM(C19:C21)</f>
        <v>13140.544706666667</v>
      </c>
      <c r="D18" s="27">
        <f>SUM(D19:D22)</f>
        <v>0.92393557068162158</v>
      </c>
      <c r="E18" s="27">
        <f t="shared" ref="E18" si="0">SUM(E19:E21)</f>
        <v>157686.53648000001</v>
      </c>
    </row>
    <row r="19" spans="1:5">
      <c r="A19" s="23" t="s">
        <v>20</v>
      </c>
      <c r="B19" s="24" t="s">
        <v>21</v>
      </c>
      <c r="C19" s="26">
        <f>E19/12</f>
        <v>3721.1666666666665</v>
      </c>
      <c r="D19" s="26">
        <f>C19/C7</f>
        <v>0.23426725458545597</v>
      </c>
      <c r="E19" s="25">
        <v>44654</v>
      </c>
    </row>
    <row r="20" spans="1:5" ht="34.5">
      <c r="A20" s="23" t="s">
        <v>22</v>
      </c>
      <c r="B20" s="28" t="s">
        <v>23</v>
      </c>
      <c r="C20" s="26">
        <f>D20*C7</f>
        <v>4288.7556000000004</v>
      </c>
      <c r="D20" s="24">
        <v>0.27</v>
      </c>
      <c r="E20" s="26">
        <f>C20*12</f>
        <v>51465.067200000005</v>
      </c>
    </row>
    <row r="21" spans="1:5">
      <c r="A21" s="23" t="s">
        <v>24</v>
      </c>
      <c r="B21" s="24" t="s">
        <v>25</v>
      </c>
      <c r="C21" s="26">
        <f>D11*3.4%</f>
        <v>5130.6224400000001</v>
      </c>
      <c r="D21" s="26">
        <f>C21/C7</f>
        <v>0.32300000000000001</v>
      </c>
      <c r="E21" s="26">
        <f>C21*12</f>
        <v>61567.469280000005</v>
      </c>
    </row>
    <row r="22" spans="1:5">
      <c r="A22" s="23" t="s">
        <v>26</v>
      </c>
      <c r="B22" s="24" t="s">
        <v>27</v>
      </c>
      <c r="C22" s="26">
        <f>E22/12</f>
        <v>1535.5065999999999</v>
      </c>
      <c r="D22" s="26">
        <f>C22/C7</f>
        <v>9.666831609616551E-2</v>
      </c>
      <c r="E22" s="26">
        <f>C13*1%</f>
        <v>18426.0792</v>
      </c>
    </row>
    <row r="23" spans="1:5">
      <c r="A23" s="29" t="s">
        <v>28</v>
      </c>
      <c r="B23" s="21" t="s">
        <v>29</v>
      </c>
      <c r="C23" s="22">
        <f>C24+C28+C34</f>
        <v>91487.284533333339</v>
      </c>
      <c r="D23" s="22">
        <f>D24+D28+D34</f>
        <v>5.759611674771115</v>
      </c>
      <c r="E23" s="22">
        <f>E24+E28+E34</f>
        <v>1097847.4144000001</v>
      </c>
    </row>
    <row r="24" spans="1:5">
      <c r="A24" s="30" t="s">
        <v>30</v>
      </c>
      <c r="B24" s="31" t="s">
        <v>31</v>
      </c>
      <c r="C24" s="32">
        <f>SUM(C25:C27)</f>
        <v>3711.7577333333334</v>
      </c>
      <c r="D24" s="32">
        <f>SUM(D25:D27)</f>
        <v>0.23367491213535224</v>
      </c>
      <c r="E24" s="32">
        <f>SUM(E25:E27)</f>
        <v>44541.092800000006</v>
      </c>
    </row>
    <row r="25" spans="1:5">
      <c r="A25" s="23" t="s">
        <v>32</v>
      </c>
      <c r="B25" s="28" t="s">
        <v>33</v>
      </c>
      <c r="C25" s="26">
        <f>D25*C7</f>
        <v>2859.1704</v>
      </c>
      <c r="D25" s="24">
        <v>0.18</v>
      </c>
      <c r="E25" s="26">
        <f>C25*12</f>
        <v>34310.044800000003</v>
      </c>
    </row>
    <row r="26" spans="1:5">
      <c r="A26" s="23" t="s">
        <v>34</v>
      </c>
      <c r="B26" s="24" t="s">
        <v>35</v>
      </c>
      <c r="C26" s="26">
        <f>D26*C7</f>
        <v>794.21400000000006</v>
      </c>
      <c r="D26" s="24">
        <v>0.05</v>
      </c>
      <c r="E26" s="26">
        <f>C26*12</f>
        <v>9530.5680000000011</v>
      </c>
    </row>
    <row r="27" spans="1:5">
      <c r="A27" s="33" t="s">
        <v>36</v>
      </c>
      <c r="B27" s="34" t="s">
        <v>37</v>
      </c>
      <c r="C27" s="24">
        <f>E27/12</f>
        <v>58.373333333333335</v>
      </c>
      <c r="D27" s="35">
        <f>C27/C7</f>
        <v>3.6749121353522687E-3</v>
      </c>
      <c r="E27" s="36">
        <f>87.56*8</f>
        <v>700.48</v>
      </c>
    </row>
    <row r="28" spans="1:5">
      <c r="A28" s="37" t="s">
        <v>38</v>
      </c>
      <c r="B28" s="38" t="s">
        <v>39</v>
      </c>
      <c r="C28" s="32">
        <f>SUM(C29:C33)</f>
        <v>42696.071200000006</v>
      </c>
      <c r="D28" s="32">
        <f>SUM(D29:D33)</f>
        <v>2.6879450123014705</v>
      </c>
      <c r="E28" s="32">
        <f>SUM(E29:E33)</f>
        <v>512352.85440000007</v>
      </c>
    </row>
    <row r="29" spans="1:5">
      <c r="A29" s="33" t="s">
        <v>40</v>
      </c>
      <c r="B29" s="28" t="s">
        <v>41</v>
      </c>
      <c r="C29" s="26">
        <f>D29*C7</f>
        <v>27797.49</v>
      </c>
      <c r="D29" s="24">
        <v>1.75</v>
      </c>
      <c r="E29" s="26">
        <f>C29*12</f>
        <v>333569.88</v>
      </c>
    </row>
    <row r="30" spans="1:5">
      <c r="A30" s="33" t="s">
        <v>42</v>
      </c>
      <c r="B30" s="34" t="s">
        <v>43</v>
      </c>
      <c r="C30" s="36">
        <f>2350*1</f>
        <v>2350</v>
      </c>
      <c r="D30" s="39">
        <f>C30/C7</f>
        <v>0.14794501230147039</v>
      </c>
      <c r="E30" s="34">
        <f>C30*12</f>
        <v>28200</v>
      </c>
    </row>
    <row r="31" spans="1:5">
      <c r="A31" s="33" t="s">
        <v>44</v>
      </c>
      <c r="B31" s="24" t="s">
        <v>35</v>
      </c>
      <c r="C31" s="26">
        <f>D31*C7</f>
        <v>1429.5852</v>
      </c>
      <c r="D31" s="24">
        <v>0.09</v>
      </c>
      <c r="E31" s="26">
        <f>C31*12</f>
        <v>17155.022400000002</v>
      </c>
    </row>
    <row r="32" spans="1:5">
      <c r="A32" s="33" t="s">
        <v>45</v>
      </c>
      <c r="B32" s="24" t="s">
        <v>46</v>
      </c>
      <c r="C32" s="26">
        <f>D32*C7</f>
        <v>476.52839999999998</v>
      </c>
      <c r="D32" s="24">
        <v>0.03</v>
      </c>
      <c r="E32" s="26">
        <f>C32*12</f>
        <v>5718.3407999999999</v>
      </c>
    </row>
    <row r="33" spans="1:5">
      <c r="A33" s="33" t="s">
        <v>47</v>
      </c>
      <c r="B33" s="24" t="s">
        <v>48</v>
      </c>
      <c r="C33" s="26">
        <f>D33*C7</f>
        <v>10642.467600000002</v>
      </c>
      <c r="D33" s="24">
        <v>0.67</v>
      </c>
      <c r="E33" s="26">
        <f>C33*12</f>
        <v>127709.61120000001</v>
      </c>
    </row>
    <row r="34" spans="1:5" ht="23.25">
      <c r="A34" s="30" t="s">
        <v>49</v>
      </c>
      <c r="B34" s="31" t="s">
        <v>50</v>
      </c>
      <c r="C34" s="32">
        <f>SUM(C35:C40)</f>
        <v>45079.455600000001</v>
      </c>
      <c r="D34" s="32">
        <f>SUM(D35:D40)</f>
        <v>2.8379917503342922</v>
      </c>
      <c r="E34" s="32">
        <f>SUM(E35:E40)</f>
        <v>540953.46720000007</v>
      </c>
    </row>
    <row r="35" spans="1:5" ht="23.25">
      <c r="A35" s="23" t="s">
        <v>51</v>
      </c>
      <c r="B35" s="28" t="s">
        <v>52</v>
      </c>
      <c r="C35" s="26">
        <f>D35*C7</f>
        <v>40187.2284</v>
      </c>
      <c r="D35" s="24">
        <v>2.5299999999999998</v>
      </c>
      <c r="E35" s="26">
        <f>C35*12</f>
        <v>482246.74080000003</v>
      </c>
    </row>
    <row r="36" spans="1:5">
      <c r="A36" s="23" t="s">
        <v>53</v>
      </c>
      <c r="B36" s="34" t="s">
        <v>54</v>
      </c>
      <c r="C36" s="39">
        <f>D36*C7</f>
        <v>1429.5852</v>
      </c>
      <c r="D36" s="34">
        <v>0.09</v>
      </c>
      <c r="E36" s="39">
        <f t="shared" ref="E36:E40" si="1">C36*12</f>
        <v>17155.022400000002</v>
      </c>
    </row>
    <row r="37" spans="1:5">
      <c r="A37" s="23" t="s">
        <v>55</v>
      </c>
      <c r="B37" s="34" t="s">
        <v>56</v>
      </c>
      <c r="C37" s="39">
        <f>D37*C7</f>
        <v>317.68560000000002</v>
      </c>
      <c r="D37" s="34">
        <v>0.02</v>
      </c>
      <c r="E37" s="39">
        <f t="shared" si="1"/>
        <v>3812.2272000000003</v>
      </c>
    </row>
    <row r="38" spans="1:5">
      <c r="A38" s="23" t="s">
        <v>57</v>
      </c>
      <c r="B38" s="34" t="s">
        <v>58</v>
      </c>
      <c r="C38" s="39">
        <f>D38*C7</f>
        <v>476.52839999999998</v>
      </c>
      <c r="D38" s="34">
        <v>0.03</v>
      </c>
      <c r="E38" s="39">
        <f t="shared" si="1"/>
        <v>5718.3407999999999</v>
      </c>
    </row>
    <row r="39" spans="1:5">
      <c r="A39" s="33" t="s">
        <v>59</v>
      </c>
      <c r="B39" s="34" t="s">
        <v>60</v>
      </c>
      <c r="C39" s="40">
        <f>E39/12</f>
        <v>1080</v>
      </c>
      <c r="D39" s="40">
        <f>C39/C7</f>
        <v>6.7991750334292764E-2</v>
      </c>
      <c r="E39" s="41">
        <f>C8*4*2</f>
        <v>12960</v>
      </c>
    </row>
    <row r="40" spans="1:5">
      <c r="A40" s="23" t="s">
        <v>61</v>
      </c>
      <c r="B40" s="34" t="s">
        <v>35</v>
      </c>
      <c r="C40" s="39">
        <f>D40*C7</f>
        <v>1588.4280000000001</v>
      </c>
      <c r="D40" s="34">
        <v>0.1</v>
      </c>
      <c r="E40" s="39">
        <f t="shared" si="1"/>
        <v>19061.136000000002</v>
      </c>
    </row>
    <row r="41" spans="1:5">
      <c r="A41" s="30" t="s">
        <v>62</v>
      </c>
      <c r="B41" s="38" t="s">
        <v>63</v>
      </c>
      <c r="C41" s="32">
        <f>D41*C7</f>
        <v>25405.296066000006</v>
      </c>
      <c r="D41" s="32">
        <f>C9-D16-D23</f>
        <v>1.5993986548965395</v>
      </c>
      <c r="E41" s="32">
        <f>C41*12</f>
        <v>304863.55279200006</v>
      </c>
    </row>
    <row r="42" spans="1:5">
      <c r="A42" s="23" t="s">
        <v>64</v>
      </c>
      <c r="B42" s="24" t="s">
        <v>80</v>
      </c>
      <c r="C42" s="26">
        <f>E42/12</f>
        <v>5000</v>
      </c>
      <c r="D42" s="26">
        <f>C42/C7</f>
        <v>0.31477662191802208</v>
      </c>
      <c r="E42" s="34">
        <v>60000</v>
      </c>
    </row>
    <row r="43" spans="1:5">
      <c r="A43" s="23" t="s">
        <v>65</v>
      </c>
      <c r="B43" s="24" t="s">
        <v>76</v>
      </c>
      <c r="C43" s="26">
        <f>E43/12</f>
        <v>4166.666666666667</v>
      </c>
      <c r="D43" s="26">
        <f>C43/C7</f>
        <v>0.26231385159835174</v>
      </c>
      <c r="E43" s="34">
        <v>50000</v>
      </c>
    </row>
    <row r="44" spans="1:5">
      <c r="A44" s="23" t="s">
        <v>66</v>
      </c>
      <c r="B44" s="24" t="s">
        <v>77</v>
      </c>
      <c r="C44" s="26">
        <f>E44/12</f>
        <v>6500</v>
      </c>
      <c r="D44" s="26">
        <f>C44/C7</f>
        <v>0.40920960849342869</v>
      </c>
      <c r="E44" s="34">
        <v>78000</v>
      </c>
    </row>
    <row r="45" spans="1:5">
      <c r="A45" s="23" t="s">
        <v>67</v>
      </c>
      <c r="B45" s="24" t="s">
        <v>81</v>
      </c>
      <c r="C45" s="26">
        <f>E45/12</f>
        <v>12916.666666666666</v>
      </c>
      <c r="D45" s="26">
        <f>C45/C7</f>
        <v>0.81317293995489037</v>
      </c>
      <c r="E45" s="34">
        <v>155000</v>
      </c>
    </row>
    <row r="46" spans="1:5">
      <c r="A46" s="23" t="s">
        <v>68</v>
      </c>
      <c r="B46" s="24" t="s">
        <v>78</v>
      </c>
      <c r="C46" s="26">
        <f>E46/12</f>
        <v>3333.3333333333335</v>
      </c>
      <c r="D46" s="26">
        <f>C46/C7</f>
        <v>0.20985108127868141</v>
      </c>
      <c r="E46" s="34">
        <v>40000</v>
      </c>
    </row>
    <row r="47" spans="1:5">
      <c r="A47" s="23"/>
      <c r="B47" s="24"/>
      <c r="C47" s="26"/>
      <c r="D47" s="26"/>
      <c r="E47" s="34"/>
    </row>
    <row r="48" spans="1:5">
      <c r="A48" s="23"/>
      <c r="B48" s="24"/>
      <c r="C48" s="26"/>
      <c r="D48" s="26"/>
      <c r="E48" s="34"/>
    </row>
    <row r="49" spans="1:5">
      <c r="A49" s="23"/>
      <c r="B49" s="24"/>
      <c r="C49" s="26"/>
      <c r="D49" s="26"/>
      <c r="E49" s="34"/>
    </row>
    <row r="50" spans="1:5">
      <c r="A50" s="23"/>
      <c r="B50" s="24"/>
      <c r="C50" s="26"/>
      <c r="D50" s="26"/>
      <c r="E50" s="34"/>
    </row>
    <row r="51" spans="1:5">
      <c r="A51" s="23"/>
      <c r="B51" s="24"/>
      <c r="C51" s="26"/>
      <c r="D51" s="26"/>
      <c r="E51" s="34"/>
    </row>
    <row r="52" spans="1:5">
      <c r="A52" s="23"/>
      <c r="B52" s="24"/>
      <c r="C52" s="26"/>
      <c r="D52" s="26"/>
      <c r="E52" s="34"/>
    </row>
    <row r="53" spans="1:5">
      <c r="A53" s="23"/>
      <c r="B53" s="24"/>
      <c r="C53" s="26"/>
      <c r="D53" s="26"/>
      <c r="E53" s="34"/>
    </row>
    <row r="54" spans="1:5">
      <c r="A54" s="23"/>
      <c r="B54" s="24"/>
      <c r="C54" s="26"/>
      <c r="D54" s="26"/>
      <c r="E54" s="34"/>
    </row>
    <row r="55" spans="1:5">
      <c r="A55" s="23"/>
      <c r="B55" s="24"/>
      <c r="C55" s="26"/>
      <c r="D55" s="26"/>
      <c r="E55" s="34"/>
    </row>
    <row r="56" spans="1:5">
      <c r="A56" s="23"/>
      <c r="B56" s="42"/>
      <c r="C56" s="43">
        <f>SUM(C42:C55)</f>
        <v>31916.666666666668</v>
      </c>
      <c r="D56" s="43">
        <f>SUM(D42:D55)</f>
        <v>2.0093241032433742</v>
      </c>
      <c r="E56" s="42">
        <f>SUM(E42:E55)</f>
        <v>383000</v>
      </c>
    </row>
    <row r="57" spans="1:5">
      <c r="A57" s="44"/>
      <c r="B57" s="45" t="s">
        <v>69</v>
      </c>
      <c r="C57" s="46">
        <f>D57*C7</f>
        <v>150900.66</v>
      </c>
      <c r="D57" s="46">
        <f>D41+D23+D16</f>
        <v>9.5</v>
      </c>
      <c r="E57" s="46">
        <f>C57*12</f>
        <v>1810807.92</v>
      </c>
    </row>
    <row r="58" spans="1:5">
      <c r="A58" s="44" t="s">
        <v>70</v>
      </c>
      <c r="B58" s="38" t="s">
        <v>71</v>
      </c>
      <c r="C58" s="38">
        <f>D58*C7</f>
        <v>2650.0000000000005</v>
      </c>
      <c r="D58" s="32">
        <f>C10/C7/12</f>
        <v>0.16683160961655172</v>
      </c>
      <c r="E58" s="38">
        <f>C58*12</f>
        <v>31800.000000000007</v>
      </c>
    </row>
    <row r="59" spans="1:5">
      <c r="A59" s="23" t="s">
        <v>72</v>
      </c>
      <c r="B59" s="34"/>
      <c r="C59" s="47"/>
      <c r="D59" s="39">
        <f>C59/C7</f>
        <v>0</v>
      </c>
      <c r="E59" s="34"/>
    </row>
    <row r="60" spans="1:5">
      <c r="A60" s="23" t="s">
        <v>73</v>
      </c>
      <c r="B60" s="34"/>
      <c r="C60" s="47">
        <f>E60/12</f>
        <v>0</v>
      </c>
      <c r="D60" s="39">
        <f>C60/C7</f>
        <v>0</v>
      </c>
      <c r="E60" s="34"/>
    </row>
    <row r="61" spans="1:5" ht="15.75">
      <c r="A61" s="2" t="s">
        <v>74</v>
      </c>
      <c r="B61" s="4"/>
      <c r="C61" s="5">
        <f>E61/12</f>
        <v>0</v>
      </c>
      <c r="D61" s="3">
        <f>C61/C7</f>
        <v>0</v>
      </c>
      <c r="E61" s="4"/>
    </row>
    <row r="62" spans="1:5" ht="15.75">
      <c r="A62" s="1" t="s">
        <v>75</v>
      </c>
      <c r="B62" s="4"/>
      <c r="C62" s="5">
        <f>E62/12</f>
        <v>0</v>
      </c>
      <c r="D62" s="3">
        <f>C62/C7</f>
        <v>0</v>
      </c>
      <c r="E62" s="4"/>
    </row>
    <row r="63" spans="1:5" ht="15.75">
      <c r="A63" s="1"/>
      <c r="B63" s="6"/>
      <c r="C63" s="6"/>
      <c r="D63" s="7"/>
      <c r="E63" s="6"/>
    </row>
    <row r="64" spans="1:5" ht="15.75">
      <c r="A64" s="8"/>
      <c r="B64" s="9"/>
      <c r="C64" s="9"/>
      <c r="D64" s="10"/>
      <c r="E64" s="9"/>
    </row>
    <row r="65" spans="1:5" ht="15.75">
      <c r="A65" s="8"/>
      <c r="B65" s="9"/>
      <c r="C65" s="9"/>
      <c r="D65" s="9"/>
      <c r="E65" s="9"/>
    </row>
    <row r="66" spans="1:5" ht="15.75">
      <c r="A66" s="8"/>
      <c r="B66" s="9"/>
      <c r="C66" s="9"/>
      <c r="D66" s="9"/>
      <c r="E66" s="9"/>
    </row>
    <row r="67" spans="1:5" ht="15.75">
      <c r="A67" s="8"/>
      <c r="B67" s="9"/>
      <c r="C67" s="9"/>
      <c r="D67" s="9"/>
      <c r="E67" s="9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2022-08-10T06:31:53Z</dcterms:modified>
</cp:coreProperties>
</file>