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5480" windowHeight="11640"/>
  </bookViews>
  <sheets>
    <sheet name="Попова,88" sheetId="1" r:id="rId1"/>
    <sheet name="Попова,96" sheetId="3" r:id="rId2"/>
    <sheet name="Гущина,183" sheetId="4" r:id="rId3"/>
  </sheets>
  <calcPr calcId="145621"/>
</workbook>
</file>

<file path=xl/calcChain.xml><?xml version="1.0" encoding="utf-8"?>
<calcChain xmlns="http://schemas.openxmlformats.org/spreadsheetml/2006/main">
  <c r="E39" i="1" l="1"/>
  <c r="C39" i="1" s="1"/>
  <c r="D39" i="1" s="1"/>
  <c r="C61" i="1"/>
  <c r="D61" i="1" s="1"/>
  <c r="C62" i="1"/>
  <c r="D62" i="1" s="1"/>
  <c r="C63" i="1"/>
  <c r="D63" i="1" s="1"/>
  <c r="C60" i="1"/>
  <c r="D60" i="1" s="1"/>
  <c r="E57" i="1"/>
  <c r="C56" i="1"/>
  <c r="C44" i="1"/>
  <c r="C45" i="1"/>
  <c r="D45" i="1" s="1"/>
  <c r="C46" i="1"/>
  <c r="D46" i="1" s="1"/>
  <c r="C47" i="1"/>
  <c r="D47" i="1" s="1"/>
  <c r="C48" i="1"/>
  <c r="D48" i="1" s="1"/>
  <c r="C49" i="1"/>
  <c r="C50" i="1"/>
  <c r="D50" i="1" s="1"/>
  <c r="C51" i="1"/>
  <c r="D51" i="1" s="1"/>
  <c r="C52" i="1"/>
  <c r="C53" i="1"/>
  <c r="C54" i="1"/>
  <c r="C55" i="1"/>
  <c r="C43" i="1"/>
  <c r="D43" i="1" s="1"/>
  <c r="G34" i="3"/>
  <c r="C39" i="4"/>
  <c r="C39" i="3"/>
  <c r="D64" i="1" l="1"/>
  <c r="C57" i="1"/>
  <c r="D44" i="1"/>
  <c r="E27" i="3"/>
  <c r="E22" i="3" l="1"/>
  <c r="C22" i="3" s="1"/>
  <c r="D22" i="3" s="1"/>
  <c r="C41" i="4"/>
  <c r="E41" i="4" s="1"/>
  <c r="E40" i="4"/>
  <c r="D40" i="4"/>
  <c r="D34" i="4" s="1"/>
  <c r="E39" i="4"/>
  <c r="E38" i="4"/>
  <c r="C38" i="4"/>
  <c r="E37" i="4"/>
  <c r="C37" i="4"/>
  <c r="E36" i="4"/>
  <c r="C36" i="4"/>
  <c r="E35" i="4"/>
  <c r="C35" i="4"/>
  <c r="G34" i="4"/>
  <c r="C34" i="4"/>
  <c r="C33" i="4"/>
  <c r="E33" i="4" s="1"/>
  <c r="C32" i="4"/>
  <c r="E32" i="4" s="1"/>
  <c r="C31" i="4"/>
  <c r="E31" i="4" s="1"/>
  <c r="E30" i="4"/>
  <c r="D30" i="4"/>
  <c r="D28" i="4" s="1"/>
  <c r="C29" i="4"/>
  <c r="E29" i="4" s="1"/>
  <c r="D27" i="4"/>
  <c r="D24" i="4" s="1"/>
  <c r="C26" i="4"/>
  <c r="E26" i="4" s="1"/>
  <c r="C25" i="4"/>
  <c r="C24" i="4" s="1"/>
  <c r="C20" i="4"/>
  <c r="E20" i="4" s="1"/>
  <c r="C19" i="4"/>
  <c r="D19" i="4" s="1"/>
  <c r="C13" i="4"/>
  <c r="E22" i="4" s="1"/>
  <c r="C22" i="4" s="1"/>
  <c r="D22" i="4" s="1"/>
  <c r="D11" i="4"/>
  <c r="C21" i="4" s="1"/>
  <c r="D59" i="1"/>
  <c r="C59" i="1" s="1"/>
  <c r="E59" i="1" s="1"/>
  <c r="D40" i="3"/>
  <c r="D34" i="3" s="1"/>
  <c r="C41" i="3"/>
  <c r="E41" i="3" s="1"/>
  <c r="E40" i="3"/>
  <c r="E39" i="3"/>
  <c r="C38" i="3"/>
  <c r="E38" i="3" s="1"/>
  <c r="C37" i="3"/>
  <c r="E37" i="3" s="1"/>
  <c r="C36" i="3"/>
  <c r="E36" i="3" s="1"/>
  <c r="C35" i="3"/>
  <c r="E35" i="3" s="1"/>
  <c r="C33" i="3"/>
  <c r="E33" i="3" s="1"/>
  <c r="C32" i="3"/>
  <c r="E32" i="3" s="1"/>
  <c r="C31" i="3"/>
  <c r="E31" i="3" s="1"/>
  <c r="E30" i="3"/>
  <c r="D30" i="3"/>
  <c r="C29" i="3"/>
  <c r="E29" i="3" s="1"/>
  <c r="D28" i="3"/>
  <c r="C27" i="3"/>
  <c r="D27" i="3" s="1"/>
  <c r="D24" i="3" s="1"/>
  <c r="C26" i="3"/>
  <c r="C25" i="3"/>
  <c r="E25" i="3" s="1"/>
  <c r="E20" i="3"/>
  <c r="C20" i="3"/>
  <c r="C13" i="3"/>
  <c r="D11" i="3"/>
  <c r="C17" i="3" s="1"/>
  <c r="C32" i="1"/>
  <c r="E32" i="1" s="1"/>
  <c r="C33" i="1"/>
  <c r="E33" i="1" s="1"/>
  <c r="D12" i="3" l="1"/>
  <c r="E25" i="4"/>
  <c r="E24" i="4" s="1"/>
  <c r="E23" i="4" s="1"/>
  <c r="C28" i="4"/>
  <c r="E28" i="4"/>
  <c r="E34" i="4"/>
  <c r="C23" i="4"/>
  <c r="D23" i="4"/>
  <c r="E21" i="4"/>
  <c r="E18" i="4" s="1"/>
  <c r="D21" i="4"/>
  <c r="D18" i="4" s="1"/>
  <c r="D12" i="4"/>
  <c r="C18" i="4"/>
  <c r="C17" i="4"/>
  <c r="D23" i="3"/>
  <c r="C21" i="3"/>
  <c r="E21" i="3" s="1"/>
  <c r="E18" i="3" s="1"/>
  <c r="E28" i="3"/>
  <c r="E34" i="3"/>
  <c r="C24" i="3"/>
  <c r="E17" i="3"/>
  <c r="D17" i="3"/>
  <c r="E26" i="3"/>
  <c r="E24" i="3" s="1"/>
  <c r="C28" i="3"/>
  <c r="C34" i="3"/>
  <c r="D34" i="1"/>
  <c r="C41" i="1"/>
  <c r="E41" i="1" s="1"/>
  <c r="C38" i="1"/>
  <c r="C37" i="1"/>
  <c r="E37" i="1" s="1"/>
  <c r="C36" i="1"/>
  <c r="E36" i="1" s="1"/>
  <c r="E30" i="1"/>
  <c r="D30" i="1"/>
  <c r="D28" i="1" s="1"/>
  <c r="C31" i="1"/>
  <c r="E31" i="1" s="1"/>
  <c r="D24" i="1"/>
  <c r="C26" i="1"/>
  <c r="E26" i="1" s="1"/>
  <c r="C35" i="1"/>
  <c r="E35" i="1" s="1"/>
  <c r="C29" i="1"/>
  <c r="E29" i="1" s="1"/>
  <c r="C25" i="1"/>
  <c r="C19" i="1"/>
  <c r="D55" i="1" s="1"/>
  <c r="C20" i="1"/>
  <c r="D42" i="3" l="1"/>
  <c r="C24" i="1"/>
  <c r="E28" i="1"/>
  <c r="E20" i="1"/>
  <c r="D56" i="1"/>
  <c r="E17" i="4"/>
  <c r="E16" i="4" s="1"/>
  <c r="D17" i="4"/>
  <c r="D16" i="4" s="1"/>
  <c r="D42" i="4" s="1"/>
  <c r="C16" i="4"/>
  <c r="E38" i="1"/>
  <c r="E23" i="3"/>
  <c r="D21" i="3"/>
  <c r="D18" i="3" s="1"/>
  <c r="C18" i="3"/>
  <c r="C16" i="3" s="1"/>
  <c r="E16" i="3"/>
  <c r="C23" i="3"/>
  <c r="D16" i="3"/>
  <c r="C34" i="1"/>
  <c r="D19" i="1"/>
  <c r="E25" i="1"/>
  <c r="E24" i="1" s="1"/>
  <c r="C28" i="1"/>
  <c r="D23" i="1"/>
  <c r="D11" i="1"/>
  <c r="C17" i="1" s="1"/>
  <c r="D53" i="1" s="1"/>
  <c r="C13" i="1"/>
  <c r="D49" i="1" s="1"/>
  <c r="E22" i="1" l="1"/>
  <c r="C22" i="1" s="1"/>
  <c r="D22" i="1" s="1"/>
  <c r="C23" i="1"/>
  <c r="D57" i="4"/>
  <c r="C42" i="4"/>
  <c r="C21" i="1"/>
  <c r="E21" i="1" s="1"/>
  <c r="E18" i="1" s="1"/>
  <c r="D12" i="1"/>
  <c r="E34" i="1"/>
  <c r="E23" i="1" s="1"/>
  <c r="D57" i="3"/>
  <c r="C42" i="3"/>
  <c r="C18" i="1"/>
  <c r="D54" i="1" s="1"/>
  <c r="D21" i="1" l="1"/>
  <c r="D18" i="1" s="1"/>
  <c r="C57" i="4"/>
  <c r="E42" i="4"/>
  <c r="E57" i="4" s="1"/>
  <c r="E42" i="3"/>
  <c r="E57" i="3" s="1"/>
  <c r="C57" i="3"/>
  <c r="C16" i="1"/>
  <c r="D17" i="1"/>
  <c r="D16" i="1" s="1"/>
  <c r="D42" i="1" s="1"/>
  <c r="D58" i="1" s="1"/>
  <c r="C58" i="1" s="1"/>
  <c r="E58" i="1" s="1"/>
  <c r="E17" i="1"/>
  <c r="E16" i="1" s="1"/>
  <c r="D52" i="1" l="1"/>
  <c r="D57" i="1" s="1"/>
  <c r="D65" i="1" s="1"/>
  <c r="C42" i="1"/>
  <c r="E42" i="1" l="1"/>
</calcChain>
</file>

<file path=xl/sharedStrings.xml><?xml version="1.0" encoding="utf-8"?>
<sst xmlns="http://schemas.openxmlformats.org/spreadsheetml/2006/main" count="215" uniqueCount="77">
  <si>
    <t>Характеристика МКД</t>
  </si>
  <si>
    <t>9-ти этажный дом</t>
  </si>
  <si>
    <t>кол-во подъездов</t>
  </si>
  <si>
    <t>Общая площадь жилых помещений</t>
  </si>
  <si>
    <t>Площадь подвала</t>
  </si>
  <si>
    <t>Тариф на содержание помещения</t>
  </si>
  <si>
    <t>Прочие доходы дома</t>
  </si>
  <si>
    <t xml:space="preserve">Итого годовой доход дома </t>
  </si>
  <si>
    <t>Работы и услуги</t>
  </si>
  <si>
    <t xml:space="preserve">Управление МКД </t>
  </si>
  <si>
    <t>1.1.</t>
  </si>
  <si>
    <t>Услуги по управлению МКД (ФОТ, налог на ФОТ)</t>
  </si>
  <si>
    <t>Услуги по содержанию и ремонту общего имущества МКД</t>
  </si>
  <si>
    <t>сумма в месяц, руб.</t>
  </si>
  <si>
    <t>на 1м2, руб.</t>
  </si>
  <si>
    <t>сумма в год, руб.</t>
  </si>
  <si>
    <t>1.2.</t>
  </si>
  <si>
    <t>Общеэксплутационные расходы, в том числе:</t>
  </si>
  <si>
    <t>1.2.1.</t>
  </si>
  <si>
    <t>Судебные расходы, в том числе госпошлина</t>
  </si>
  <si>
    <t>1.2.2.</t>
  </si>
  <si>
    <t>Прочие расходы (канцтовары,хоз.расходы, услуги связи, ком.услуги,комиссия банка, прогр.обеспечение,почтовые расходы и т.д)</t>
  </si>
  <si>
    <t>1.2.3.</t>
  </si>
  <si>
    <t>Обслуживание ООО "ВЦ ЖКХ", системы "Город"</t>
  </si>
  <si>
    <t>2.</t>
  </si>
  <si>
    <t>Текущее содержание МКД, в том числе:</t>
  </si>
  <si>
    <t>2.1.</t>
  </si>
  <si>
    <t>Текущее содержание конструктивных элементов МКД</t>
  </si>
  <si>
    <t>2.1.1.</t>
  </si>
  <si>
    <t>2.1.2.</t>
  </si>
  <si>
    <t>Инвентарь, расходные материалы,спецодежда</t>
  </si>
  <si>
    <t>2.1.3.</t>
  </si>
  <si>
    <t>2.2.</t>
  </si>
  <si>
    <t>Текущее содержание инженерного оборудования МКД</t>
  </si>
  <si>
    <t>2.2.1.</t>
  </si>
  <si>
    <t>2.2.2.</t>
  </si>
  <si>
    <t>Обслуживание ОДПУ</t>
  </si>
  <si>
    <t>2.2.3.</t>
  </si>
  <si>
    <t>2.2.4.</t>
  </si>
  <si>
    <t>2.2.5.</t>
  </si>
  <si>
    <t>Подготовка МКД к зиме (прмывка, опрессовка)</t>
  </si>
  <si>
    <t>Аварийно-диспетчерская служба</t>
  </si>
  <si>
    <t>2.3.</t>
  </si>
  <si>
    <t>Текущее содержание  (благоустройство и обеспечение санитарного состояния МКД)</t>
  </si>
  <si>
    <t>2.3.1.</t>
  </si>
  <si>
    <t>Автоуслуги (очистка дворовой территории от снега, КГМ)</t>
  </si>
  <si>
    <t>2.3.2.</t>
  </si>
  <si>
    <t>2.3.3.</t>
  </si>
  <si>
    <t>Покос травы (леска,ГСМ и пр.)</t>
  </si>
  <si>
    <t>2.3.4.</t>
  </si>
  <si>
    <t>Ремонт мусорных контейнеров</t>
  </si>
  <si>
    <t>2.3.5.</t>
  </si>
  <si>
    <t>Дератизация,дезинсекция</t>
  </si>
  <si>
    <t>2.3.6.</t>
  </si>
  <si>
    <t>Уборка подъездов</t>
  </si>
  <si>
    <t>2.3.7.</t>
  </si>
  <si>
    <t>Доход дома за месяц</t>
  </si>
  <si>
    <t>Страхование лифтов ( 1 лифт-87,56)</t>
  </si>
  <si>
    <t>2.4.</t>
  </si>
  <si>
    <t>Текущий ремонт МКД</t>
  </si>
  <si>
    <t>ИТОГО</t>
  </si>
  <si>
    <t xml:space="preserve">Услуги по содержанию конструктивных элементов </t>
  </si>
  <si>
    <t xml:space="preserve">Услуги по содержанию  инженерного оборудования </t>
  </si>
  <si>
    <t>Услуги по  содержанию  ,благоустройству и обеспечению санитарного состояния МКД)</t>
  </si>
  <si>
    <t>План работ и услуг по содержанию и ремонту общего имущества МКД на 2022 год по адресу: г.Барнаул ул.Попова,96</t>
  </si>
  <si>
    <t>Итого с прочими доходами за месяц</t>
  </si>
  <si>
    <t>Текущий ремонт МКД ( за счет прочих доходов)</t>
  </si>
  <si>
    <t>План работ и услуг по содержанию и ремонту общего имущества МКД на 2022 год по адресу: г.Барнаул ул.Гущина,183</t>
  </si>
  <si>
    <t>5 ти этажный дом</t>
  </si>
  <si>
    <t>1.2.4.</t>
  </si>
  <si>
    <t>НАЛОГ УСНО</t>
  </si>
  <si>
    <t>3.</t>
  </si>
  <si>
    <t>4.</t>
  </si>
  <si>
    <t>контроль</t>
  </si>
  <si>
    <t>5-ти этажный дом</t>
  </si>
  <si>
    <t>Рекомендуемый тариф</t>
  </si>
  <si>
    <t>План работ и услуг по содержанию и ремонту общего имущества МКД на 2022 год по адресу: г.Барнаул ул. Попова, 48(отсутствует совет дома)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</si>
</sst>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"/>
    <numFmt numFmtId="165" formatCode="0.000"/>
    <numFmt numFmtId="166" formatCode="0.0"/>
  </numFmts>
  <fonts count="10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1" xfId="0" applyFont="1" applyBorder="1"/>
    <xf numFmtId="0" fontId="3" fillId="0" borderId="1" xfId="0" applyFont="1" applyBorder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3" fillId="0" borderId="1" xfId="0" applyNumberFormat="1" applyFont="1" applyBorder="1"/>
    <xf numFmtId="0" fontId="4" fillId="0" borderId="1" xfId="0" applyFont="1" applyBorder="1"/>
    <xf numFmtId="0" fontId="3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2" borderId="1" xfId="0" applyFont="1" applyFill="1" applyBorder="1"/>
    <xf numFmtId="0" fontId="4" fillId="3" borderId="1" xfId="0" applyFont="1" applyFill="1" applyBorder="1" applyAlignment="1">
      <alignment wrapText="1"/>
    </xf>
    <xf numFmtId="0" fontId="3" fillId="3" borderId="1" xfId="0" applyFont="1" applyFill="1" applyBorder="1"/>
    <xf numFmtId="0" fontId="4" fillId="3" borderId="1" xfId="0" applyFont="1" applyFill="1" applyBorder="1"/>
    <xf numFmtId="0" fontId="3" fillId="3" borderId="1" xfId="0" applyFont="1" applyFill="1" applyBorder="1" applyAlignment="1">
      <alignment wrapText="1"/>
    </xf>
    <xf numFmtId="165" fontId="3" fillId="0" borderId="1" xfId="0" applyNumberFormat="1" applyFont="1" applyBorder="1"/>
    <xf numFmtId="2" fontId="2" fillId="0" borderId="1" xfId="0" applyNumberFormat="1" applyFont="1" applyBorder="1"/>
    <xf numFmtId="2" fontId="7" fillId="2" borderId="1" xfId="0" applyNumberFormat="1" applyFont="1" applyFill="1" applyBorder="1"/>
    <xf numFmtId="2" fontId="3" fillId="3" borderId="1" xfId="0" applyNumberFormat="1" applyFont="1" applyFill="1" applyBorder="1"/>
    <xf numFmtId="0" fontId="8" fillId="2" borderId="1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7" fillId="3" borderId="1" xfId="0" applyNumberFormat="1" applyFont="1" applyFill="1" applyBorder="1"/>
    <xf numFmtId="164" fontId="3" fillId="3" borderId="1" xfId="0" applyNumberFormat="1" applyFont="1" applyFill="1" applyBorder="1" applyAlignment="1">
      <alignment horizontal="center"/>
    </xf>
    <xf numFmtId="0" fontId="7" fillId="3" borderId="1" xfId="0" applyFont="1" applyFill="1" applyBorder="1"/>
    <xf numFmtId="2" fontId="6" fillId="0" borderId="1" xfId="0" applyNumberFormat="1" applyFont="1" applyBorder="1"/>
    <xf numFmtId="0" fontId="6" fillId="0" borderId="1" xfId="0" applyFont="1" applyBorder="1"/>
    <xf numFmtId="0" fontId="0" fillId="3" borderId="0" xfId="0" applyFill="1"/>
    <xf numFmtId="165" fontId="6" fillId="0" borderId="1" xfId="0" applyNumberFormat="1" applyFont="1" applyBorder="1"/>
    <xf numFmtId="2" fontId="3" fillId="4" borderId="1" xfId="0" applyNumberFormat="1" applyFont="1" applyFill="1" applyBorder="1"/>
    <xf numFmtId="0" fontId="3" fillId="4" borderId="1" xfId="0" applyFont="1" applyFill="1" applyBorder="1"/>
    <xf numFmtId="2" fontId="9" fillId="0" borderId="1" xfId="0" applyNumberFormat="1" applyFont="1" applyBorder="1"/>
    <xf numFmtId="164" fontId="3" fillId="5" borderId="1" xfId="0" applyNumberFormat="1" applyFont="1" applyFill="1" applyBorder="1" applyAlignment="1">
      <alignment horizontal="center"/>
    </xf>
    <xf numFmtId="166" fontId="3" fillId="0" borderId="1" xfId="0" applyNumberFormat="1" applyFont="1" applyBorder="1"/>
    <xf numFmtId="0" fontId="3" fillId="6" borderId="1" xfId="0" applyFont="1" applyFill="1" applyBorder="1"/>
    <xf numFmtId="2" fontId="3" fillId="6" borderId="1" xfId="0" applyNumberFormat="1" applyFont="1" applyFill="1" applyBorder="1"/>
    <xf numFmtId="0" fontId="3" fillId="7" borderId="1" xfId="0" applyFont="1" applyFill="1" applyBorder="1"/>
    <xf numFmtId="2" fontId="3" fillId="7" borderId="1" xfId="0" applyNumberFormat="1" applyFont="1" applyFill="1" applyBorder="1"/>
    <xf numFmtId="2" fontId="6" fillId="4" borderId="1" xfId="0" applyNumberFormat="1" applyFont="1" applyFill="1" applyBorder="1"/>
    <xf numFmtId="2" fontId="3" fillId="5" borderId="1" xfId="0" applyNumberFormat="1" applyFont="1" applyFill="1" applyBorder="1"/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68"/>
  <sheetViews>
    <sheetView tabSelected="1" zoomScale="80" zoomScaleNormal="80" workbookViewId="0">
      <selection activeCell="A2" sqref="A2:E4"/>
    </sheetView>
  </sheetViews>
  <sheetFormatPr defaultRowHeight="13.8" x14ac:dyDescent="0.3"/>
  <cols>
    <col min="1" max="1" width="8.5546875" style="30" customWidth="1"/>
    <col min="2" max="2" width="59" customWidth="1"/>
    <col min="3" max="3" width="17.44140625" customWidth="1"/>
    <col min="4" max="4" width="15.44140625" customWidth="1"/>
    <col min="5" max="5" width="30" customWidth="1"/>
  </cols>
  <sheetData>
    <row r="2" spans="1:5" x14ac:dyDescent="0.3">
      <c r="A2" s="49" t="s">
        <v>76</v>
      </c>
      <c r="B2" s="49"/>
      <c r="C2" s="49"/>
      <c r="D2" s="49"/>
      <c r="E2" s="49"/>
    </row>
    <row r="3" spans="1:5" x14ac:dyDescent="0.3">
      <c r="A3" s="49"/>
      <c r="B3" s="49"/>
      <c r="C3" s="49"/>
      <c r="D3" s="49"/>
      <c r="E3" s="49"/>
    </row>
    <row r="4" spans="1:5" ht="21" customHeight="1" x14ac:dyDescent="0.3">
      <c r="A4" s="50"/>
      <c r="B4" s="50"/>
      <c r="C4" s="50"/>
      <c r="D4" s="50"/>
      <c r="E4" s="50"/>
    </row>
    <row r="5" spans="1:5" ht="20.100000000000001" customHeight="1" x14ac:dyDescent="0.3">
      <c r="A5" s="51" t="s">
        <v>0</v>
      </c>
      <c r="B5" s="52"/>
      <c r="C5" s="51" t="s">
        <v>74</v>
      </c>
      <c r="D5" s="53"/>
      <c r="E5" s="52"/>
    </row>
    <row r="6" spans="1:5" ht="20.100000000000001" customHeight="1" x14ac:dyDescent="0.3">
      <c r="A6" s="51" t="s">
        <v>2</v>
      </c>
      <c r="B6" s="52"/>
      <c r="C6" s="54">
        <v>4</v>
      </c>
      <c r="D6" s="55"/>
      <c r="E6" s="56"/>
    </row>
    <row r="7" spans="1:5" ht="20.100000000000001" customHeight="1" x14ac:dyDescent="0.3">
      <c r="A7" s="51" t="s">
        <v>3</v>
      </c>
      <c r="B7" s="52"/>
      <c r="C7" s="54">
        <v>2678</v>
      </c>
      <c r="D7" s="55"/>
      <c r="E7" s="56"/>
    </row>
    <row r="8" spans="1:5" ht="20.100000000000001" customHeight="1" x14ac:dyDescent="0.3">
      <c r="A8" s="51" t="s">
        <v>4</v>
      </c>
      <c r="B8" s="52"/>
      <c r="C8" s="54">
        <v>630</v>
      </c>
      <c r="D8" s="55"/>
      <c r="E8" s="56"/>
    </row>
    <row r="9" spans="1:5" ht="20.100000000000001" customHeight="1" x14ac:dyDescent="0.3">
      <c r="A9" s="51" t="s">
        <v>5</v>
      </c>
      <c r="B9" s="52"/>
      <c r="C9" s="54">
        <v>8.5</v>
      </c>
      <c r="D9" s="55"/>
      <c r="E9" s="56"/>
    </row>
    <row r="10" spans="1:5" ht="20.100000000000001" customHeight="1" x14ac:dyDescent="0.3">
      <c r="A10" s="51" t="s">
        <v>6</v>
      </c>
      <c r="B10" s="52"/>
      <c r="C10" s="54">
        <v>12600</v>
      </c>
      <c r="D10" s="55"/>
      <c r="E10" s="56"/>
    </row>
    <row r="11" spans="1:5" ht="20.100000000000001" customHeight="1" x14ac:dyDescent="0.3">
      <c r="A11" s="5"/>
      <c r="B11" s="6" t="s">
        <v>56</v>
      </c>
      <c r="C11" s="5"/>
      <c r="D11" s="9">
        <f>C7*C9</f>
        <v>22763</v>
      </c>
      <c r="E11" s="6"/>
    </row>
    <row r="12" spans="1:5" ht="20.100000000000001" customHeight="1" x14ac:dyDescent="0.3">
      <c r="A12" s="5"/>
      <c r="B12" s="6" t="s">
        <v>65</v>
      </c>
      <c r="C12" s="5"/>
      <c r="D12" s="9">
        <f>D11+(C10/12)</f>
        <v>23813</v>
      </c>
      <c r="E12" s="6"/>
    </row>
    <row r="13" spans="1:5" ht="20.100000000000001" customHeight="1" x14ac:dyDescent="0.3">
      <c r="A13" s="51" t="s">
        <v>7</v>
      </c>
      <c r="B13" s="52"/>
      <c r="C13" s="51">
        <f>(C7*C9*12)+C10</f>
        <v>285756</v>
      </c>
      <c r="D13" s="53"/>
      <c r="E13" s="52"/>
    </row>
    <row r="14" spans="1:5" ht="20.100000000000001" customHeight="1" x14ac:dyDescent="0.3">
      <c r="A14" s="51" t="s">
        <v>8</v>
      </c>
      <c r="B14" s="53"/>
      <c r="C14" s="53"/>
      <c r="D14" s="53"/>
      <c r="E14" s="52"/>
    </row>
    <row r="15" spans="1:5" ht="30.75" customHeight="1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20.100000000000001" customHeight="1" x14ac:dyDescent="0.35">
      <c r="A16" s="23">
        <v>1</v>
      </c>
      <c r="B16" s="14" t="s">
        <v>9</v>
      </c>
      <c r="C16" s="21">
        <f>C17+C18</f>
        <v>5662.8920333333335</v>
      </c>
      <c r="D16" s="21">
        <f>D17+D18</f>
        <v>2.2035183096838438</v>
      </c>
      <c r="E16" s="21">
        <f>E17+E18</f>
        <v>67954.704400000002</v>
      </c>
    </row>
    <row r="17" spans="1:5" ht="20.100000000000001" customHeight="1" x14ac:dyDescent="0.3">
      <c r="A17" s="24" t="s">
        <v>10</v>
      </c>
      <c r="B17" s="8" t="s">
        <v>11</v>
      </c>
      <c r="C17" s="38">
        <f>(D11*12.59%)+(C10*12.59%/12)</f>
        <v>2998.0567000000005</v>
      </c>
      <c r="D17" s="7">
        <f>C17/C7</f>
        <v>1.1195133308439136</v>
      </c>
      <c r="E17" s="7">
        <f>C17*12</f>
        <v>35976.680400000005</v>
      </c>
    </row>
    <row r="18" spans="1:5" ht="20.100000000000001" customHeight="1" x14ac:dyDescent="0.3">
      <c r="A18" s="4" t="s">
        <v>16</v>
      </c>
      <c r="B18" s="8" t="s">
        <v>17</v>
      </c>
      <c r="C18" s="20">
        <f>SUM(C19:C21)</f>
        <v>2664.8353333333334</v>
      </c>
      <c r="D18" s="20">
        <f>SUM(D19:D22)</f>
        <v>1.0840049788399302</v>
      </c>
      <c r="E18" s="20">
        <f t="shared" ref="E18" si="0">SUM(E19:E21)</f>
        <v>31978.024000000001</v>
      </c>
    </row>
    <row r="19" spans="1:5" ht="20.100000000000001" customHeight="1" x14ac:dyDescent="0.3">
      <c r="A19" s="24" t="s">
        <v>18</v>
      </c>
      <c r="B19" s="8" t="s">
        <v>19</v>
      </c>
      <c r="C19" s="7">
        <f>E19/12</f>
        <v>1167.8333333333333</v>
      </c>
      <c r="D19" s="7">
        <f>C19/C7</f>
        <v>0.43608414239482196</v>
      </c>
      <c r="E19" s="48">
        <v>14014</v>
      </c>
    </row>
    <row r="20" spans="1:5" ht="48.75" customHeight="1" x14ac:dyDescent="0.3">
      <c r="A20" s="24" t="s">
        <v>20</v>
      </c>
      <c r="B20" s="13" t="s">
        <v>21</v>
      </c>
      <c r="C20" s="7">
        <f>D20*C7</f>
        <v>723.06000000000006</v>
      </c>
      <c r="D20" s="2">
        <v>0.27</v>
      </c>
      <c r="E20" s="7">
        <f>C20*12</f>
        <v>8676.7200000000012</v>
      </c>
    </row>
    <row r="21" spans="1:5" ht="20.100000000000001" customHeight="1" x14ac:dyDescent="0.3">
      <c r="A21" s="24" t="s">
        <v>22</v>
      </c>
      <c r="B21" s="8" t="s">
        <v>23</v>
      </c>
      <c r="C21" s="7">
        <f>D11*3.4%</f>
        <v>773.94200000000001</v>
      </c>
      <c r="D21" s="7">
        <f>C21/C7</f>
        <v>0.28899999999999998</v>
      </c>
      <c r="E21" s="7">
        <f>C21*12</f>
        <v>9287.3040000000001</v>
      </c>
    </row>
    <row r="22" spans="1:5" ht="20.100000000000001" customHeight="1" x14ac:dyDescent="0.3">
      <c r="A22" s="24" t="s">
        <v>69</v>
      </c>
      <c r="B22" s="8" t="s">
        <v>70</v>
      </c>
      <c r="C22" s="7">
        <f>E22/12</f>
        <v>238.13</v>
      </c>
      <c r="D22" s="7">
        <f>C22/C7</f>
        <v>8.8920836445108287E-2</v>
      </c>
      <c r="E22" s="7">
        <f>C13*1%</f>
        <v>2857.56</v>
      </c>
    </row>
    <row r="23" spans="1:5" ht="20.100000000000001" customHeight="1" x14ac:dyDescent="0.35">
      <c r="A23" s="25" t="s">
        <v>24</v>
      </c>
      <c r="B23" s="14" t="s">
        <v>25</v>
      </c>
      <c r="C23" s="21">
        <f>C24+C28+C34</f>
        <v>17606.120000000003</v>
      </c>
      <c r="D23" s="21">
        <f>D24+D28+D34</f>
        <v>6.5743539955190435</v>
      </c>
      <c r="E23" s="21">
        <f>E24+E28+E34</f>
        <v>211273.44</v>
      </c>
    </row>
    <row r="24" spans="1:5" ht="29.25" customHeight="1" x14ac:dyDescent="0.3">
      <c r="A24" s="26" t="s">
        <v>26</v>
      </c>
      <c r="B24" s="15" t="s">
        <v>27</v>
      </c>
      <c r="C24" s="22">
        <f>SUM(C25:C27)</f>
        <v>615.93999999999994</v>
      </c>
      <c r="D24" s="22">
        <f>SUM(D25:D27)</f>
        <v>0.22999999999999998</v>
      </c>
      <c r="E24" s="22">
        <f>SUM(E25:E27)</f>
        <v>7391.28</v>
      </c>
    </row>
    <row r="25" spans="1:5" ht="30" customHeight="1" x14ac:dyDescent="0.3">
      <c r="A25" s="24" t="s">
        <v>28</v>
      </c>
      <c r="B25" s="13" t="s">
        <v>61</v>
      </c>
      <c r="C25" s="7">
        <f>D25*C7</f>
        <v>482.03999999999996</v>
      </c>
      <c r="D25" s="2">
        <v>0.18</v>
      </c>
      <c r="E25" s="7">
        <f>C25*12</f>
        <v>5784.48</v>
      </c>
    </row>
    <row r="26" spans="1:5" ht="20.100000000000001" customHeight="1" x14ac:dyDescent="0.3">
      <c r="A26" s="24" t="s">
        <v>29</v>
      </c>
      <c r="B26" s="2" t="s">
        <v>30</v>
      </c>
      <c r="C26" s="7">
        <f>D26*C7</f>
        <v>133.9</v>
      </c>
      <c r="D26" s="2">
        <v>0.05</v>
      </c>
      <c r="E26" s="7">
        <f>C26*12</f>
        <v>1606.8000000000002</v>
      </c>
    </row>
    <row r="27" spans="1:5" ht="20.100000000000001" customHeight="1" x14ac:dyDescent="0.3">
      <c r="A27" s="27" t="s">
        <v>31</v>
      </c>
      <c r="B27" s="2" t="s">
        <v>57</v>
      </c>
      <c r="C27" s="2"/>
      <c r="D27" s="19"/>
      <c r="E27" s="39"/>
    </row>
    <row r="28" spans="1:5" ht="20.100000000000001" customHeight="1" x14ac:dyDescent="0.3">
      <c r="A28" s="26" t="s">
        <v>32</v>
      </c>
      <c r="B28" s="17" t="s">
        <v>33</v>
      </c>
      <c r="C28" s="22">
        <f>SUM(C29:C33)</f>
        <v>9152.1200000000008</v>
      </c>
      <c r="D28" s="22">
        <f>SUM(D29:D33)</f>
        <v>3.417520537714712</v>
      </c>
      <c r="E28" s="22">
        <f>SUM(E29:E33)</f>
        <v>109825.44</v>
      </c>
    </row>
    <row r="29" spans="1:5" ht="34.5" customHeight="1" x14ac:dyDescent="0.3">
      <c r="A29" s="24" t="s">
        <v>34</v>
      </c>
      <c r="B29" s="13" t="s">
        <v>62</v>
      </c>
      <c r="C29" s="7">
        <f>D29*C7</f>
        <v>4686.5</v>
      </c>
      <c r="D29" s="2">
        <v>1.75</v>
      </c>
      <c r="E29" s="7">
        <f>C29*12</f>
        <v>56238</v>
      </c>
    </row>
    <row r="30" spans="1:5" ht="20.100000000000001" customHeight="1" x14ac:dyDescent="0.3">
      <c r="A30" s="27" t="s">
        <v>35</v>
      </c>
      <c r="B30" s="2" t="s">
        <v>36</v>
      </c>
      <c r="C30" s="39">
        <v>2350</v>
      </c>
      <c r="D30" s="7">
        <f>C30/C7</f>
        <v>0.8775205377147125</v>
      </c>
      <c r="E30" s="2">
        <f>C30*12</f>
        <v>28200</v>
      </c>
    </row>
    <row r="31" spans="1:5" ht="20.100000000000001" customHeight="1" x14ac:dyDescent="0.3">
      <c r="A31" s="24" t="s">
        <v>37</v>
      </c>
      <c r="B31" s="2" t="s">
        <v>30</v>
      </c>
      <c r="C31" s="7">
        <f>D31*C7</f>
        <v>241.01999999999998</v>
      </c>
      <c r="D31" s="2">
        <v>0.09</v>
      </c>
      <c r="E31" s="7">
        <f>C31*12</f>
        <v>2892.24</v>
      </c>
    </row>
    <row r="32" spans="1:5" ht="20.100000000000001" customHeight="1" x14ac:dyDescent="0.3">
      <c r="A32" s="27" t="s">
        <v>38</v>
      </c>
      <c r="B32" s="2" t="s">
        <v>40</v>
      </c>
      <c r="C32" s="7">
        <f>D32*C7</f>
        <v>80.34</v>
      </c>
      <c r="D32" s="2">
        <v>0.03</v>
      </c>
      <c r="E32" s="7">
        <f>C32*12</f>
        <v>964.08</v>
      </c>
    </row>
    <row r="33" spans="1:5" ht="20.100000000000001" customHeight="1" x14ac:dyDescent="0.3">
      <c r="A33" s="27" t="s">
        <v>39</v>
      </c>
      <c r="B33" s="2" t="s">
        <v>41</v>
      </c>
      <c r="C33" s="7">
        <f>D33*C7</f>
        <v>1794.2600000000002</v>
      </c>
      <c r="D33" s="2">
        <v>0.67</v>
      </c>
      <c r="E33" s="7">
        <f>C33*12</f>
        <v>21531.120000000003</v>
      </c>
    </row>
    <row r="34" spans="1:5" ht="31.5" customHeight="1" x14ac:dyDescent="0.3">
      <c r="A34" s="26" t="s">
        <v>42</v>
      </c>
      <c r="B34" s="18" t="s">
        <v>43</v>
      </c>
      <c r="C34" s="22">
        <f>SUM(C35:C41)</f>
        <v>7838.0599999999995</v>
      </c>
      <c r="D34" s="22">
        <f>SUM(D35:D41)</f>
        <v>2.9268334578043311</v>
      </c>
      <c r="E34" s="22">
        <f>SUM(E35:E41)</f>
        <v>94056.72</v>
      </c>
    </row>
    <row r="35" spans="1:5" ht="32.25" customHeight="1" x14ac:dyDescent="0.3">
      <c r="A35" s="24" t="s">
        <v>44</v>
      </c>
      <c r="B35" s="12" t="s">
        <v>63</v>
      </c>
      <c r="C35" s="7">
        <f>D35*C7</f>
        <v>6775.3399999999992</v>
      </c>
      <c r="D35" s="2">
        <v>2.5299999999999998</v>
      </c>
      <c r="E35" s="7">
        <f>C35*12</f>
        <v>81304.079999999987</v>
      </c>
    </row>
    <row r="36" spans="1:5" ht="20.100000000000001" customHeight="1" x14ac:dyDescent="0.3">
      <c r="A36" s="24" t="s">
        <v>46</v>
      </c>
      <c r="B36" s="1" t="s">
        <v>45</v>
      </c>
      <c r="C36" s="7">
        <f>D36*C7</f>
        <v>241.01999999999998</v>
      </c>
      <c r="D36" s="2">
        <v>0.09</v>
      </c>
      <c r="E36" s="7">
        <f t="shared" ref="E36:E41" si="1">C36*12</f>
        <v>2892.24</v>
      </c>
    </row>
    <row r="37" spans="1:5" ht="20.100000000000001" customHeight="1" x14ac:dyDescent="0.3">
      <c r="A37" s="24" t="s">
        <v>47</v>
      </c>
      <c r="B37" s="2" t="s">
        <v>48</v>
      </c>
      <c r="C37" s="7">
        <f>D37*C7</f>
        <v>53.56</v>
      </c>
      <c r="D37" s="2">
        <v>0.02</v>
      </c>
      <c r="E37" s="7">
        <f t="shared" si="1"/>
        <v>642.72</v>
      </c>
    </row>
    <row r="38" spans="1:5" ht="20.100000000000001" customHeight="1" x14ac:dyDescent="0.3">
      <c r="A38" s="24" t="s">
        <v>49</v>
      </c>
      <c r="B38" s="2" t="s">
        <v>50</v>
      </c>
      <c r="C38" s="7">
        <f>D38*C7</f>
        <v>80.34</v>
      </c>
      <c r="D38" s="2">
        <v>0.03</v>
      </c>
      <c r="E38" s="7">
        <f t="shared" si="1"/>
        <v>964.08</v>
      </c>
    </row>
    <row r="39" spans="1:5" ht="20.100000000000001" customHeight="1" x14ac:dyDescent="0.3">
      <c r="A39" s="27" t="s">
        <v>51</v>
      </c>
      <c r="B39" s="2" t="s">
        <v>52</v>
      </c>
      <c r="C39" s="40">
        <f>E39/12</f>
        <v>420</v>
      </c>
      <c r="D39" s="47">
        <f>C39/C7</f>
        <v>0.15683345780433158</v>
      </c>
      <c r="E39" s="40">
        <f>C8*4*2</f>
        <v>5040</v>
      </c>
    </row>
    <row r="40" spans="1:5" ht="20.100000000000001" customHeight="1" x14ac:dyDescent="0.3">
      <c r="A40" s="27" t="s">
        <v>53</v>
      </c>
      <c r="B40" s="2" t="s">
        <v>54</v>
      </c>
      <c r="C40" s="38"/>
      <c r="D40" s="2"/>
      <c r="E40" s="7"/>
    </row>
    <row r="41" spans="1:5" ht="20.100000000000001" customHeight="1" x14ac:dyDescent="0.3">
      <c r="A41" s="24" t="s">
        <v>55</v>
      </c>
      <c r="B41" s="2" t="s">
        <v>30</v>
      </c>
      <c r="C41" s="7">
        <f>D41*C7</f>
        <v>267.8</v>
      </c>
      <c r="D41" s="2">
        <v>0.1</v>
      </c>
      <c r="E41" s="7">
        <f t="shared" si="1"/>
        <v>3213.6000000000004</v>
      </c>
    </row>
    <row r="42" spans="1:5" ht="20.100000000000001" customHeight="1" x14ac:dyDescent="0.3">
      <c r="A42" s="26" t="s">
        <v>71</v>
      </c>
      <c r="B42" s="16" t="s">
        <v>59</v>
      </c>
      <c r="C42" s="22">
        <f>D42*C7</f>
        <v>-744.14203333333217</v>
      </c>
      <c r="D42" s="22">
        <f>C9-D16-D23</f>
        <v>-0.2778723052028873</v>
      </c>
      <c r="E42" s="48">
        <f>C42*12</f>
        <v>-8929.704399999986</v>
      </c>
    </row>
    <row r="43" spans="1:5" ht="20.100000000000001" customHeight="1" x14ac:dyDescent="0.3">
      <c r="A43" s="24"/>
      <c r="B43" s="2"/>
      <c r="C43" s="7">
        <f>E43/12</f>
        <v>0</v>
      </c>
      <c r="D43" s="7">
        <f>C43/C7</f>
        <v>0</v>
      </c>
      <c r="E43" s="39"/>
    </row>
    <row r="44" spans="1:5" ht="20.100000000000001" customHeight="1" x14ac:dyDescent="0.3">
      <c r="A44" s="24"/>
      <c r="B44" s="2"/>
      <c r="C44" s="7">
        <f t="shared" ref="C44:C56" si="2">E44/12</f>
        <v>0</v>
      </c>
      <c r="D44" s="7">
        <f>C44/C7</f>
        <v>0</v>
      </c>
      <c r="E44" s="39"/>
    </row>
    <row r="45" spans="1:5" ht="20.100000000000001" customHeight="1" x14ac:dyDescent="0.3">
      <c r="A45" s="24"/>
      <c r="B45" s="2"/>
      <c r="C45" s="7">
        <f t="shared" si="2"/>
        <v>0</v>
      </c>
      <c r="D45" s="7">
        <f>C45/C7</f>
        <v>0</v>
      </c>
      <c r="E45" s="39"/>
    </row>
    <row r="46" spans="1:5" ht="20.100000000000001" customHeight="1" x14ac:dyDescent="0.3">
      <c r="A46" s="24"/>
      <c r="B46" s="2"/>
      <c r="C46" s="7">
        <f t="shared" si="2"/>
        <v>0</v>
      </c>
      <c r="D46" s="7">
        <f>C46/C7</f>
        <v>0</v>
      </c>
      <c r="E46" s="39"/>
    </row>
    <row r="47" spans="1:5" ht="20.100000000000001" customHeight="1" x14ac:dyDescent="0.3">
      <c r="A47" s="24"/>
      <c r="B47" s="2"/>
      <c r="C47" s="7">
        <f t="shared" si="2"/>
        <v>0</v>
      </c>
      <c r="D47" s="7">
        <f>C47/C7</f>
        <v>0</v>
      </c>
      <c r="E47" s="39"/>
    </row>
    <row r="48" spans="1:5" ht="20.100000000000001" customHeight="1" x14ac:dyDescent="0.3">
      <c r="A48" s="24"/>
      <c r="B48" s="2"/>
      <c r="C48" s="7">
        <f t="shared" si="2"/>
        <v>0</v>
      </c>
      <c r="D48" s="7">
        <f>C48/C7</f>
        <v>0</v>
      </c>
      <c r="E48" s="39"/>
    </row>
    <row r="49" spans="1:9" ht="20.100000000000001" customHeight="1" x14ac:dyDescent="0.3">
      <c r="A49" s="24"/>
      <c r="B49" s="2"/>
      <c r="C49" s="7">
        <f t="shared" si="2"/>
        <v>0</v>
      </c>
      <c r="D49" s="7">
        <f t="shared" ref="D49:D56" si="3">C49/C13</f>
        <v>0</v>
      </c>
      <c r="E49" s="39"/>
    </row>
    <row r="50" spans="1:9" ht="20.100000000000001" customHeight="1" x14ac:dyDescent="0.3">
      <c r="A50" s="41"/>
      <c r="B50" s="2"/>
      <c r="C50" s="7">
        <f t="shared" si="2"/>
        <v>0</v>
      </c>
      <c r="D50" s="7">
        <f>C50/C7</f>
        <v>0</v>
      </c>
      <c r="E50" s="39"/>
    </row>
    <row r="51" spans="1:9" ht="20.100000000000001" customHeight="1" x14ac:dyDescent="0.3">
      <c r="A51" s="24"/>
      <c r="B51" s="2"/>
      <c r="C51" s="7">
        <f t="shared" si="2"/>
        <v>0</v>
      </c>
      <c r="D51" s="7">
        <f>C51/C7</f>
        <v>0</v>
      </c>
      <c r="E51" s="39"/>
    </row>
    <row r="52" spans="1:9" ht="20.100000000000001" customHeight="1" x14ac:dyDescent="0.3">
      <c r="A52" s="24"/>
      <c r="B52" s="2"/>
      <c r="C52" s="7">
        <f t="shared" si="2"/>
        <v>0</v>
      </c>
      <c r="D52" s="7">
        <f t="shared" si="3"/>
        <v>0</v>
      </c>
      <c r="E52" s="39"/>
    </row>
    <row r="53" spans="1:9" ht="20.100000000000001" customHeight="1" x14ac:dyDescent="0.3">
      <c r="A53" s="24"/>
      <c r="B53" s="2"/>
      <c r="C53" s="7">
        <f t="shared" si="2"/>
        <v>0</v>
      </c>
      <c r="D53" s="7">
        <f t="shared" si="3"/>
        <v>0</v>
      </c>
      <c r="E53" s="39"/>
      <c r="I53" s="36"/>
    </row>
    <row r="54" spans="1:9" ht="20.100000000000001" customHeight="1" x14ac:dyDescent="0.3">
      <c r="A54" s="24"/>
      <c r="B54" s="2"/>
      <c r="C54" s="7">
        <f t="shared" si="2"/>
        <v>0</v>
      </c>
      <c r="D54" s="7">
        <f t="shared" si="3"/>
        <v>0</v>
      </c>
      <c r="E54" s="39"/>
      <c r="I54" s="36"/>
    </row>
    <row r="55" spans="1:9" ht="20.100000000000001" customHeight="1" x14ac:dyDescent="0.3">
      <c r="A55" s="24"/>
      <c r="B55" s="2"/>
      <c r="C55" s="7">
        <f t="shared" si="2"/>
        <v>0</v>
      </c>
      <c r="D55" s="7">
        <f t="shared" si="3"/>
        <v>0</v>
      </c>
      <c r="E55" s="39"/>
      <c r="I55" s="36"/>
    </row>
    <row r="56" spans="1:9" ht="20.100000000000001" customHeight="1" x14ac:dyDescent="0.3">
      <c r="A56" s="24"/>
      <c r="B56" s="2"/>
      <c r="C56" s="7">
        <f t="shared" si="2"/>
        <v>0</v>
      </c>
      <c r="D56" s="7">
        <f t="shared" si="3"/>
        <v>0</v>
      </c>
      <c r="E56" s="39"/>
    </row>
    <row r="57" spans="1:9" ht="20.100000000000001" customHeight="1" x14ac:dyDescent="0.3">
      <c r="A57" s="24"/>
      <c r="B57" s="43" t="s">
        <v>73</v>
      </c>
      <c r="C57" s="44">
        <f>SUM(C43:C56)</f>
        <v>0</v>
      </c>
      <c r="D57" s="44">
        <f>SUM(D43:D56)</f>
        <v>0</v>
      </c>
      <c r="E57" s="43">
        <f>SUM(E43:E56)</f>
        <v>0</v>
      </c>
    </row>
    <row r="58" spans="1:9" ht="20.100000000000001" customHeight="1" x14ac:dyDescent="0.3">
      <c r="A58" s="32"/>
      <c r="B58" s="33" t="s">
        <v>60</v>
      </c>
      <c r="C58" s="31">
        <f>D58*C7</f>
        <v>22763</v>
      </c>
      <c r="D58" s="31">
        <f>D42+D23+D16</f>
        <v>8.5</v>
      </c>
      <c r="E58" s="31">
        <f>C58*12</f>
        <v>273156</v>
      </c>
    </row>
    <row r="59" spans="1:9" ht="20.100000000000001" customHeight="1" x14ac:dyDescent="0.3">
      <c r="A59" s="32" t="s">
        <v>72</v>
      </c>
      <c r="B59" s="16" t="s">
        <v>66</v>
      </c>
      <c r="C59" s="16">
        <f>D59*C7</f>
        <v>1050</v>
      </c>
      <c r="D59" s="22">
        <f>C10/C7/12</f>
        <v>0.39208364451082894</v>
      </c>
      <c r="E59" s="16">
        <f>C59*12</f>
        <v>12600</v>
      </c>
    </row>
    <row r="60" spans="1:9" ht="20.100000000000001" customHeight="1" x14ac:dyDescent="0.3">
      <c r="A60" s="24"/>
      <c r="B60" s="2"/>
      <c r="C60" s="42">
        <f>E60/12</f>
        <v>0</v>
      </c>
      <c r="D60" s="7">
        <f>C60/C7</f>
        <v>0</v>
      </c>
      <c r="E60" s="39"/>
    </row>
    <row r="61" spans="1:9" ht="20.100000000000001" customHeight="1" x14ac:dyDescent="0.3">
      <c r="A61" s="24"/>
      <c r="B61" s="2"/>
      <c r="C61" s="42">
        <f t="shared" ref="C61:C63" si="4">E61/12</f>
        <v>0</v>
      </c>
      <c r="D61" s="7">
        <f>C61/C7</f>
        <v>0</v>
      </c>
      <c r="E61" s="39"/>
    </row>
    <row r="62" spans="1:9" ht="15.6" x14ac:dyDescent="0.3">
      <c r="A62" s="24"/>
      <c r="B62" s="2"/>
      <c r="C62" s="42">
        <f t="shared" si="4"/>
        <v>0</v>
      </c>
      <c r="D62" s="7">
        <f>C62/C7</f>
        <v>0</v>
      </c>
      <c r="E62" s="39"/>
    </row>
    <row r="63" spans="1:9" ht="15.6" x14ac:dyDescent="0.3">
      <c r="A63" s="4"/>
      <c r="B63" s="2"/>
      <c r="C63" s="42">
        <f t="shared" si="4"/>
        <v>0</v>
      </c>
      <c r="D63" s="7">
        <f>C63/C7</f>
        <v>0</v>
      </c>
      <c r="E63" s="39"/>
    </row>
    <row r="64" spans="1:9" ht="15.6" x14ac:dyDescent="0.3">
      <c r="A64" s="4"/>
      <c r="B64" s="45" t="s">
        <v>73</v>
      </c>
      <c r="C64" s="45"/>
      <c r="D64" s="46">
        <f>SUM(D60:D63)</f>
        <v>0</v>
      </c>
      <c r="E64" s="45"/>
    </row>
    <row r="65" spans="1:5" ht="15.6" x14ac:dyDescent="0.3">
      <c r="A65" s="4"/>
      <c r="B65" s="2" t="s">
        <v>75</v>
      </c>
      <c r="C65" s="2"/>
      <c r="D65" s="7">
        <f>D58+D57-D42</f>
        <v>8.7778723052028873</v>
      </c>
      <c r="E65" s="2"/>
    </row>
    <row r="66" spans="1:5" ht="15.6" x14ac:dyDescent="0.3">
      <c r="A66" s="29"/>
      <c r="B66" s="3"/>
      <c r="C66" s="3"/>
      <c r="D66" s="3"/>
      <c r="E66" s="3"/>
    </row>
    <row r="67" spans="1:5" ht="15.6" x14ac:dyDescent="0.3">
      <c r="A67" s="29"/>
      <c r="B67" s="3"/>
      <c r="C67" s="3"/>
      <c r="D67" s="3"/>
      <c r="E67" s="3"/>
    </row>
    <row r="68" spans="1:5" ht="15.6" x14ac:dyDescent="0.3">
      <c r="A68" s="29"/>
      <c r="B68" s="3"/>
      <c r="C68" s="3"/>
      <c r="D68" s="3"/>
      <c r="E68" s="3"/>
    </row>
  </sheetData>
  <mergeCells count="16">
    <mergeCell ref="A14:E14"/>
    <mergeCell ref="A10:B10"/>
    <mergeCell ref="C5:E5"/>
    <mergeCell ref="C6:E6"/>
    <mergeCell ref="C7:E7"/>
    <mergeCell ref="C8:E8"/>
    <mergeCell ref="C9:E9"/>
    <mergeCell ref="C10:E10"/>
    <mergeCell ref="A13:B13"/>
    <mergeCell ref="C13:E13"/>
    <mergeCell ref="A9:B9"/>
    <mergeCell ref="A2:E4"/>
    <mergeCell ref="A5:B5"/>
    <mergeCell ref="A6:B6"/>
    <mergeCell ref="A7:B7"/>
    <mergeCell ref="A8:B8"/>
  </mergeCells>
  <pageMargins left="0.7" right="0.7" top="0.75" bottom="0.75" header="0.3" footer="0.3"/>
  <pageSetup paperSize="9" scale="5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4"/>
  <sheetViews>
    <sheetView topLeftCell="A4" zoomScale="80" zoomScaleNormal="80" workbookViewId="0">
      <selection activeCell="J24" sqref="J24"/>
    </sheetView>
  </sheetViews>
  <sheetFormatPr defaultRowHeight="13.8" x14ac:dyDescent="0.3"/>
  <cols>
    <col min="1" max="1" width="8.5546875" style="30" customWidth="1"/>
    <col min="2" max="2" width="51.88671875" customWidth="1"/>
    <col min="3" max="3" width="11.6640625" customWidth="1"/>
    <col min="4" max="4" width="19" customWidth="1"/>
    <col min="5" max="5" width="34" customWidth="1"/>
  </cols>
  <sheetData>
    <row r="2" spans="1:5" x14ac:dyDescent="0.3">
      <c r="A2" s="49" t="s">
        <v>64</v>
      </c>
      <c r="B2" s="49"/>
      <c r="C2" s="49"/>
      <c r="D2" s="49"/>
      <c r="E2" s="49"/>
    </row>
    <row r="3" spans="1:5" x14ac:dyDescent="0.3">
      <c r="A3" s="49"/>
      <c r="B3" s="49"/>
      <c r="C3" s="49"/>
      <c r="D3" s="49"/>
      <c r="E3" s="49"/>
    </row>
    <row r="4" spans="1:5" ht="21" customHeight="1" x14ac:dyDescent="0.3">
      <c r="A4" s="50"/>
      <c r="B4" s="50"/>
      <c r="C4" s="50"/>
      <c r="D4" s="50"/>
      <c r="E4" s="50"/>
    </row>
    <row r="5" spans="1:5" ht="20.100000000000001" customHeight="1" x14ac:dyDescent="0.3">
      <c r="A5" s="51" t="s">
        <v>0</v>
      </c>
      <c r="B5" s="52"/>
      <c r="C5" s="51" t="s">
        <v>1</v>
      </c>
      <c r="D5" s="53"/>
      <c r="E5" s="52"/>
    </row>
    <row r="6" spans="1:5" ht="20.100000000000001" customHeight="1" x14ac:dyDescent="0.3">
      <c r="A6" s="51" t="s">
        <v>2</v>
      </c>
      <c r="B6" s="52"/>
      <c r="C6" s="51">
        <v>9</v>
      </c>
      <c r="D6" s="53"/>
      <c r="E6" s="52"/>
    </row>
    <row r="7" spans="1:5" ht="20.100000000000001" customHeight="1" x14ac:dyDescent="0.3">
      <c r="A7" s="51" t="s">
        <v>3</v>
      </c>
      <c r="B7" s="52"/>
      <c r="C7" s="51">
        <v>17773.7</v>
      </c>
      <c r="D7" s="53"/>
      <c r="E7" s="52"/>
    </row>
    <row r="8" spans="1:5" ht="20.100000000000001" customHeight="1" x14ac:dyDescent="0.3">
      <c r="A8" s="51" t="s">
        <v>4</v>
      </c>
      <c r="B8" s="52"/>
      <c r="C8" s="51"/>
      <c r="D8" s="53"/>
      <c r="E8" s="52"/>
    </row>
    <row r="9" spans="1:5" ht="20.100000000000001" customHeight="1" x14ac:dyDescent="0.3">
      <c r="A9" s="51" t="s">
        <v>5</v>
      </c>
      <c r="B9" s="52"/>
      <c r="C9" s="51">
        <v>8.5</v>
      </c>
      <c r="D9" s="53"/>
      <c r="E9" s="52"/>
    </row>
    <row r="10" spans="1:5" ht="20.100000000000001" customHeight="1" x14ac:dyDescent="0.3">
      <c r="A10" s="51" t="s">
        <v>6</v>
      </c>
      <c r="B10" s="52"/>
      <c r="C10" s="51">
        <v>34700</v>
      </c>
      <c r="D10" s="53"/>
      <c r="E10" s="52"/>
    </row>
    <row r="11" spans="1:5" ht="20.100000000000001" customHeight="1" x14ac:dyDescent="0.3">
      <c r="A11" s="5"/>
      <c r="B11" s="6" t="s">
        <v>56</v>
      </c>
      <c r="C11" s="5"/>
      <c r="D11" s="9">
        <f>C7*C9</f>
        <v>151076.45000000001</v>
      </c>
      <c r="E11" s="6"/>
    </row>
    <row r="12" spans="1:5" ht="20.100000000000001" customHeight="1" x14ac:dyDescent="0.3">
      <c r="A12" s="5"/>
      <c r="B12" s="6" t="s">
        <v>65</v>
      </c>
      <c r="C12" s="5"/>
      <c r="D12" s="9">
        <f>D11+(C10/12)</f>
        <v>153968.11666666667</v>
      </c>
      <c r="E12" s="6"/>
    </row>
    <row r="13" spans="1:5" ht="20.100000000000001" customHeight="1" x14ac:dyDescent="0.3">
      <c r="A13" s="51" t="s">
        <v>7</v>
      </c>
      <c r="B13" s="52"/>
      <c r="C13" s="51">
        <f>(C7*C9*12)+C10</f>
        <v>1847617.4000000001</v>
      </c>
      <c r="D13" s="53"/>
      <c r="E13" s="52"/>
    </row>
    <row r="14" spans="1:5" ht="20.100000000000001" customHeight="1" x14ac:dyDescent="0.3">
      <c r="A14" s="51" t="s">
        <v>8</v>
      </c>
      <c r="B14" s="53"/>
      <c r="C14" s="53"/>
      <c r="D14" s="53"/>
      <c r="E14" s="52"/>
    </row>
    <row r="15" spans="1:5" ht="30.75" customHeight="1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20.100000000000001" customHeight="1" x14ac:dyDescent="0.35">
      <c r="A16" s="23">
        <v>1</v>
      </c>
      <c r="B16" s="14" t="s">
        <v>9</v>
      </c>
      <c r="C16" s="21">
        <f>C17+C18</f>
        <v>28411.672299999998</v>
      </c>
      <c r="D16" s="21">
        <f>D17+D18</f>
        <v>1.685150163818826</v>
      </c>
      <c r="E16" s="21">
        <f>E17+E18</f>
        <v>340940.06760000001</v>
      </c>
    </row>
    <row r="17" spans="1:5" ht="20.100000000000001" customHeight="1" x14ac:dyDescent="0.3">
      <c r="A17" s="24" t="s">
        <v>10</v>
      </c>
      <c r="B17" s="8" t="s">
        <v>11</v>
      </c>
      <c r="C17" s="7">
        <f>(D11*12%)+(C10*12%/12)</f>
        <v>18476.173999999999</v>
      </c>
      <c r="D17" s="7">
        <f>C17/C7</f>
        <v>1.0395232281404547</v>
      </c>
      <c r="E17" s="7">
        <f>C17*12</f>
        <v>221714.08799999999</v>
      </c>
    </row>
    <row r="18" spans="1:5" ht="20.100000000000001" customHeight="1" x14ac:dyDescent="0.3">
      <c r="A18" s="4" t="s">
        <v>16</v>
      </c>
      <c r="B18" s="8" t="s">
        <v>17</v>
      </c>
      <c r="C18" s="20">
        <f>SUM(C19:C21)</f>
        <v>9935.4983000000011</v>
      </c>
      <c r="D18" s="20">
        <f>SUM(D19:D22)</f>
        <v>0.64562693567837126</v>
      </c>
      <c r="E18" s="20">
        <f t="shared" ref="E18" si="0">SUM(E19:E21)</f>
        <v>119225.97960000001</v>
      </c>
    </row>
    <row r="19" spans="1:5" ht="20.100000000000001" customHeight="1" x14ac:dyDescent="0.3">
      <c r="A19" s="24" t="s">
        <v>18</v>
      </c>
      <c r="B19" s="8" t="s">
        <v>19</v>
      </c>
      <c r="C19" s="34">
        <v>0</v>
      </c>
      <c r="D19" s="34">
        <v>0</v>
      </c>
      <c r="E19" s="34">
        <v>0</v>
      </c>
    </row>
    <row r="20" spans="1:5" ht="48.75" customHeight="1" x14ac:dyDescent="0.3">
      <c r="A20" s="24" t="s">
        <v>20</v>
      </c>
      <c r="B20" s="13" t="s">
        <v>21</v>
      </c>
      <c r="C20" s="7">
        <f>D20*C7</f>
        <v>4798.8990000000003</v>
      </c>
      <c r="D20" s="2">
        <v>0.27</v>
      </c>
      <c r="E20" s="7">
        <f>C20*12</f>
        <v>57586.788</v>
      </c>
    </row>
    <row r="21" spans="1:5" ht="20.100000000000001" customHeight="1" x14ac:dyDescent="0.3">
      <c r="A21" s="24" t="s">
        <v>22</v>
      </c>
      <c r="B21" s="8" t="s">
        <v>23</v>
      </c>
      <c r="C21" s="7">
        <f>D11*3.4%</f>
        <v>5136.5993000000008</v>
      </c>
      <c r="D21" s="7">
        <f>C21/C7</f>
        <v>0.28900000000000003</v>
      </c>
      <c r="E21" s="7">
        <f>C21*12</f>
        <v>61639.191600000006</v>
      </c>
    </row>
    <row r="22" spans="1:5" ht="20.100000000000001" customHeight="1" x14ac:dyDescent="0.3">
      <c r="A22" s="24" t="s">
        <v>69</v>
      </c>
      <c r="B22" s="8" t="s">
        <v>70</v>
      </c>
      <c r="C22" s="7">
        <f>E22/12</f>
        <v>1539.681166666667</v>
      </c>
      <c r="D22" s="7">
        <f>C22/C7</f>
        <v>8.6626935678371236E-2</v>
      </c>
      <c r="E22" s="7">
        <f>C13*1%</f>
        <v>18476.174000000003</v>
      </c>
    </row>
    <row r="23" spans="1:5" ht="20.100000000000001" customHeight="1" x14ac:dyDescent="0.35">
      <c r="A23" s="25" t="s">
        <v>24</v>
      </c>
      <c r="B23" s="14" t="s">
        <v>25</v>
      </c>
      <c r="C23" s="21">
        <f>C24+C28+C34</f>
        <v>122194.16800000001</v>
      </c>
      <c r="D23" s="21">
        <f>D24+D28+D34</f>
        <v>6.9149989028733465</v>
      </c>
      <c r="E23" s="21">
        <f>E24+E28+E34</f>
        <v>1466330.0159999998</v>
      </c>
    </row>
    <row r="24" spans="1:5" ht="29.25" customHeight="1" x14ac:dyDescent="0.3">
      <c r="A24" s="26" t="s">
        <v>26</v>
      </c>
      <c r="B24" s="15" t="s">
        <v>27</v>
      </c>
      <c r="C24" s="22">
        <f>SUM(C25:C27)</f>
        <v>4153.6210000000001</v>
      </c>
      <c r="D24" s="22">
        <f>SUM(D25:D27)</f>
        <v>0.23369478499130736</v>
      </c>
      <c r="E24" s="22">
        <f>SUM(E25:E27)</f>
        <v>49843.452000000005</v>
      </c>
    </row>
    <row r="25" spans="1:5" ht="30" customHeight="1" x14ac:dyDescent="0.3">
      <c r="A25" s="24" t="s">
        <v>28</v>
      </c>
      <c r="B25" s="13" t="s">
        <v>61</v>
      </c>
      <c r="C25" s="7">
        <f>D25*C7</f>
        <v>3199.2660000000001</v>
      </c>
      <c r="D25" s="2">
        <v>0.18</v>
      </c>
      <c r="E25" s="7">
        <f>C25*12</f>
        <v>38391.192000000003</v>
      </c>
    </row>
    <row r="26" spans="1:5" ht="20.100000000000001" customHeight="1" x14ac:dyDescent="0.3">
      <c r="A26" s="24" t="s">
        <v>29</v>
      </c>
      <c r="B26" s="2" t="s">
        <v>30</v>
      </c>
      <c r="C26" s="7">
        <f>D26*C7</f>
        <v>888.68500000000006</v>
      </c>
      <c r="D26" s="2">
        <v>0.05</v>
      </c>
      <c r="E26" s="7">
        <f>C26*12</f>
        <v>10664.220000000001</v>
      </c>
    </row>
    <row r="27" spans="1:5" ht="20.100000000000001" customHeight="1" x14ac:dyDescent="0.3">
      <c r="A27" s="27" t="s">
        <v>31</v>
      </c>
      <c r="B27" s="2" t="s">
        <v>57</v>
      </c>
      <c r="C27" s="35">
        <f>E27/12</f>
        <v>65.67</v>
      </c>
      <c r="D27" s="37">
        <f>C27/C7</f>
        <v>3.6947849913073812E-3</v>
      </c>
      <c r="E27" s="35">
        <f>87.56*9</f>
        <v>788.04</v>
      </c>
    </row>
    <row r="28" spans="1:5" ht="20.100000000000001" customHeight="1" x14ac:dyDescent="0.3">
      <c r="A28" s="26" t="s">
        <v>32</v>
      </c>
      <c r="B28" s="17" t="s">
        <v>33</v>
      </c>
      <c r="C28" s="22">
        <f>SUM(C29:C33)</f>
        <v>47845.198000000011</v>
      </c>
      <c r="D28" s="22">
        <f>SUM(D29:D33)</f>
        <v>2.6919098443205409</v>
      </c>
      <c r="E28" s="22">
        <f>SUM(E29:E33)</f>
        <v>574142.37600000005</v>
      </c>
    </row>
    <row r="29" spans="1:5" ht="34.5" customHeight="1" x14ac:dyDescent="0.3">
      <c r="A29" s="24" t="s">
        <v>34</v>
      </c>
      <c r="B29" s="13" t="s">
        <v>62</v>
      </c>
      <c r="C29" s="7">
        <f>D29*C7</f>
        <v>31103.975000000002</v>
      </c>
      <c r="D29" s="2">
        <v>1.75</v>
      </c>
      <c r="E29" s="7">
        <f>C29*12</f>
        <v>373247.7</v>
      </c>
    </row>
    <row r="30" spans="1:5" ht="20.100000000000001" customHeight="1" x14ac:dyDescent="0.3">
      <c r="A30" s="27" t="s">
        <v>35</v>
      </c>
      <c r="B30" s="2" t="s">
        <v>36</v>
      </c>
      <c r="C30" s="35">
        <v>2700</v>
      </c>
      <c r="D30" s="34">
        <f>C30/C7</f>
        <v>0.15190984432054103</v>
      </c>
      <c r="E30" s="35">
        <f>C30*12</f>
        <v>32400</v>
      </c>
    </row>
    <row r="31" spans="1:5" ht="20.100000000000001" customHeight="1" x14ac:dyDescent="0.3">
      <c r="A31" s="24" t="s">
        <v>37</v>
      </c>
      <c r="B31" s="2" t="s">
        <v>30</v>
      </c>
      <c r="C31" s="7">
        <f>D31*C7</f>
        <v>1599.633</v>
      </c>
      <c r="D31" s="2">
        <v>0.09</v>
      </c>
      <c r="E31" s="7">
        <f>C31*12</f>
        <v>19195.596000000001</v>
      </c>
    </row>
    <row r="32" spans="1:5" ht="20.100000000000001" customHeight="1" x14ac:dyDescent="0.3">
      <c r="A32" s="27" t="s">
        <v>38</v>
      </c>
      <c r="B32" s="2" t="s">
        <v>40</v>
      </c>
      <c r="C32" s="7">
        <f>D32*C7</f>
        <v>533.21100000000001</v>
      </c>
      <c r="D32" s="2">
        <v>0.03</v>
      </c>
      <c r="E32" s="7">
        <f>C32*12</f>
        <v>6398.5320000000002</v>
      </c>
    </row>
    <row r="33" spans="1:7" ht="20.100000000000001" customHeight="1" x14ac:dyDescent="0.3">
      <c r="A33" s="27" t="s">
        <v>39</v>
      </c>
      <c r="B33" s="2" t="s">
        <v>41</v>
      </c>
      <c r="C33" s="7">
        <f>D33*C7</f>
        <v>11908.379000000001</v>
      </c>
      <c r="D33" s="2">
        <v>0.67</v>
      </c>
      <c r="E33" s="7">
        <f>C33*12</f>
        <v>142900.54800000001</v>
      </c>
    </row>
    <row r="34" spans="1:7" ht="31.5" customHeight="1" x14ac:dyDescent="0.3">
      <c r="A34" s="26" t="s">
        <v>42</v>
      </c>
      <c r="B34" s="18" t="s">
        <v>43</v>
      </c>
      <c r="C34" s="22">
        <f>SUM(C35:C41)</f>
        <v>70195.349000000002</v>
      </c>
      <c r="D34" s="22">
        <f>SUM(D35:D41)</f>
        <v>3.9893942735614978</v>
      </c>
      <c r="E34" s="22">
        <f>SUM(E35:E41)</f>
        <v>842344.18799999985</v>
      </c>
      <c r="G34">
        <f>D25+D26+D29+D31+D32+D35+D36+D37+D38+D41</f>
        <v>4.8699999999999983</v>
      </c>
    </row>
    <row r="35" spans="1:7" ht="32.25" customHeight="1" x14ac:dyDescent="0.3">
      <c r="A35" s="24" t="s">
        <v>44</v>
      </c>
      <c r="B35" s="12" t="s">
        <v>63</v>
      </c>
      <c r="C35" s="7">
        <f>D35*C7</f>
        <v>44967.460999999996</v>
      </c>
      <c r="D35" s="2">
        <v>2.5299999999999998</v>
      </c>
      <c r="E35" s="7">
        <f>C35*12</f>
        <v>539609.53199999989</v>
      </c>
    </row>
    <row r="36" spans="1:7" ht="20.100000000000001" customHeight="1" x14ac:dyDescent="0.3">
      <c r="A36" s="24" t="s">
        <v>46</v>
      </c>
      <c r="B36" s="1" t="s">
        <v>45</v>
      </c>
      <c r="C36" s="7">
        <f>D36*C7</f>
        <v>1599.633</v>
      </c>
      <c r="D36" s="2">
        <v>0.09</v>
      </c>
      <c r="E36" s="7">
        <f t="shared" ref="E36:E41" si="1">C36*12</f>
        <v>19195.596000000001</v>
      </c>
    </row>
    <row r="37" spans="1:7" ht="20.100000000000001" customHeight="1" x14ac:dyDescent="0.3">
      <c r="A37" s="24" t="s">
        <v>47</v>
      </c>
      <c r="B37" s="2" t="s">
        <v>48</v>
      </c>
      <c r="C37" s="7">
        <f>D37*C7</f>
        <v>355.47400000000005</v>
      </c>
      <c r="D37" s="2">
        <v>0.02</v>
      </c>
      <c r="E37" s="7">
        <f t="shared" si="1"/>
        <v>4265.6880000000001</v>
      </c>
    </row>
    <row r="38" spans="1:7" ht="20.100000000000001" customHeight="1" x14ac:dyDescent="0.3">
      <c r="A38" s="24" t="s">
        <v>49</v>
      </c>
      <c r="B38" s="2" t="s">
        <v>50</v>
      </c>
      <c r="C38" s="7">
        <f>D38*C7</f>
        <v>533.21100000000001</v>
      </c>
      <c r="D38" s="2">
        <v>0.03</v>
      </c>
      <c r="E38" s="7">
        <f t="shared" si="1"/>
        <v>6398.5320000000002</v>
      </c>
    </row>
    <row r="39" spans="1:7" ht="20.100000000000001" customHeight="1" x14ac:dyDescent="0.3">
      <c r="A39" s="27" t="s">
        <v>51</v>
      </c>
      <c r="B39" s="2" t="s">
        <v>52</v>
      </c>
      <c r="C39" s="34">
        <f>D39*C8</f>
        <v>0</v>
      </c>
      <c r="D39" s="35">
        <v>0.04</v>
      </c>
      <c r="E39" s="34">
        <f t="shared" si="1"/>
        <v>0</v>
      </c>
    </row>
    <row r="40" spans="1:7" ht="20.100000000000001" customHeight="1" x14ac:dyDescent="0.3">
      <c r="A40" s="27" t="s">
        <v>53</v>
      </c>
      <c r="B40" s="2" t="s">
        <v>54</v>
      </c>
      <c r="C40" s="46">
        <v>20962.2</v>
      </c>
      <c r="D40" s="7">
        <f>C40/C7</f>
        <v>1.1793942735614982</v>
      </c>
      <c r="E40" s="7">
        <f t="shared" si="1"/>
        <v>251546.40000000002</v>
      </c>
    </row>
    <row r="41" spans="1:7" ht="20.100000000000001" customHeight="1" x14ac:dyDescent="0.3">
      <c r="A41" s="24" t="s">
        <v>55</v>
      </c>
      <c r="B41" s="2" t="s">
        <v>30</v>
      </c>
      <c r="C41" s="7">
        <f>D41*C7</f>
        <v>1777.3700000000001</v>
      </c>
      <c r="D41" s="2">
        <v>0.1</v>
      </c>
      <c r="E41" s="7">
        <f t="shared" si="1"/>
        <v>21328.440000000002</v>
      </c>
    </row>
    <row r="42" spans="1:7" ht="20.100000000000001" customHeight="1" x14ac:dyDescent="0.3">
      <c r="A42" s="26" t="s">
        <v>58</v>
      </c>
      <c r="B42" s="16" t="s">
        <v>59</v>
      </c>
      <c r="C42" s="22">
        <f>D42*C7</f>
        <v>-1780.0194666666703</v>
      </c>
      <c r="D42" s="22">
        <f>C9-D16-D23</f>
        <v>-0.10014906669217272</v>
      </c>
      <c r="E42" s="22">
        <f>C42*12</f>
        <v>-21360.233600000043</v>
      </c>
    </row>
    <row r="43" spans="1:7" ht="20.100000000000001" customHeight="1" x14ac:dyDescent="0.3">
      <c r="A43" s="24"/>
      <c r="B43" s="2"/>
      <c r="C43" s="2"/>
      <c r="D43" s="2"/>
      <c r="E43" s="2"/>
    </row>
    <row r="44" spans="1:7" ht="20.100000000000001" customHeight="1" x14ac:dyDescent="0.3">
      <c r="A44" s="24"/>
      <c r="B44" s="2"/>
      <c r="C44" s="2"/>
      <c r="D44" s="2"/>
      <c r="E44" s="2"/>
    </row>
    <row r="45" spans="1:7" ht="20.100000000000001" customHeight="1" x14ac:dyDescent="0.3">
      <c r="A45" s="24"/>
      <c r="B45" s="2"/>
      <c r="C45" s="2"/>
      <c r="D45" s="2"/>
      <c r="E45" s="2"/>
    </row>
    <row r="46" spans="1:7" ht="20.100000000000001" customHeight="1" x14ac:dyDescent="0.3">
      <c r="A46" s="24"/>
      <c r="B46" s="2"/>
      <c r="C46" s="2"/>
      <c r="D46" s="2"/>
      <c r="E46" s="2"/>
    </row>
    <row r="47" spans="1:7" ht="20.100000000000001" customHeight="1" x14ac:dyDescent="0.3">
      <c r="A47" s="24"/>
      <c r="B47" s="2"/>
      <c r="C47" s="2"/>
      <c r="D47" s="2"/>
      <c r="E47" s="2"/>
    </row>
    <row r="48" spans="1:7" ht="20.100000000000001" customHeight="1" x14ac:dyDescent="0.3">
      <c r="A48" s="24"/>
      <c r="B48" s="2"/>
      <c r="C48" s="2"/>
      <c r="D48" s="2"/>
      <c r="E48" s="2"/>
    </row>
    <row r="49" spans="1:5" ht="20.100000000000001" customHeight="1" x14ac:dyDescent="0.3">
      <c r="A49" s="24"/>
      <c r="B49" s="2"/>
      <c r="C49" s="2"/>
      <c r="D49" s="2"/>
      <c r="E49" s="2"/>
    </row>
    <row r="50" spans="1:5" ht="20.100000000000001" customHeight="1" x14ac:dyDescent="0.3">
      <c r="A50" s="24"/>
      <c r="B50" s="2"/>
      <c r="C50" s="2"/>
      <c r="D50" s="2"/>
      <c r="E50" s="2"/>
    </row>
    <row r="51" spans="1:5" ht="20.100000000000001" customHeight="1" x14ac:dyDescent="0.3">
      <c r="A51" s="24"/>
      <c r="B51" s="2"/>
      <c r="C51" s="2"/>
      <c r="D51" s="2"/>
      <c r="E51" s="2"/>
    </row>
    <row r="52" spans="1:5" ht="20.100000000000001" customHeight="1" x14ac:dyDescent="0.3">
      <c r="A52" s="24"/>
      <c r="B52" s="2"/>
      <c r="C52" s="2"/>
      <c r="D52" s="2"/>
      <c r="E52" s="2"/>
    </row>
    <row r="53" spans="1:5" ht="20.100000000000001" customHeight="1" x14ac:dyDescent="0.3">
      <c r="A53" s="24"/>
      <c r="B53" s="2"/>
      <c r="C53" s="2"/>
      <c r="D53" s="2"/>
      <c r="E53" s="2"/>
    </row>
    <row r="54" spans="1:5" ht="20.100000000000001" customHeight="1" x14ac:dyDescent="0.3">
      <c r="A54" s="24"/>
      <c r="B54" s="2"/>
      <c r="C54" s="2"/>
      <c r="D54" s="2"/>
      <c r="E54" s="2"/>
    </row>
    <row r="55" spans="1:5" ht="20.100000000000001" customHeight="1" x14ac:dyDescent="0.3">
      <c r="A55" s="24"/>
      <c r="B55" s="2"/>
      <c r="C55" s="2"/>
      <c r="D55" s="2"/>
      <c r="E55" s="2"/>
    </row>
    <row r="56" spans="1:5" ht="20.100000000000001" customHeight="1" x14ac:dyDescent="0.3">
      <c r="A56" s="24"/>
      <c r="B56" s="2"/>
      <c r="C56" s="2"/>
      <c r="D56" s="2"/>
      <c r="E56" s="2"/>
    </row>
    <row r="57" spans="1:5" ht="20.100000000000001" customHeight="1" x14ac:dyDescent="0.3">
      <c r="A57" s="32"/>
      <c r="B57" s="33" t="s">
        <v>60</v>
      </c>
      <c r="C57" s="31">
        <f>C42+C23+C16</f>
        <v>148825.82083333333</v>
      </c>
      <c r="D57" s="31">
        <f>D42+D23+D16</f>
        <v>8.5</v>
      </c>
      <c r="E57" s="31">
        <f>E42+E23+E16</f>
        <v>1785909.8499999996</v>
      </c>
    </row>
    <row r="58" spans="1:5" ht="15.6" x14ac:dyDescent="0.3">
      <c r="A58" s="28"/>
      <c r="B58" s="3"/>
      <c r="C58" s="3"/>
      <c r="D58" s="3"/>
      <c r="E58" s="3"/>
    </row>
    <row r="59" spans="1:5" ht="15.6" x14ac:dyDescent="0.3">
      <c r="A59" s="29"/>
      <c r="B59" s="3"/>
      <c r="C59" s="3"/>
      <c r="D59" s="3"/>
      <c r="E59" s="3"/>
    </row>
    <row r="60" spans="1:5" ht="15.6" x14ac:dyDescent="0.3">
      <c r="A60" s="29"/>
      <c r="B60" s="3"/>
      <c r="C60" s="3"/>
      <c r="D60" s="3"/>
      <c r="E60" s="3"/>
    </row>
    <row r="61" spans="1:5" ht="15.6" x14ac:dyDescent="0.3">
      <c r="A61" s="29"/>
      <c r="B61" s="3"/>
      <c r="C61" s="3"/>
      <c r="D61" s="3"/>
      <c r="E61" s="3"/>
    </row>
    <row r="62" spans="1:5" ht="15.6" x14ac:dyDescent="0.3">
      <c r="A62" s="29"/>
      <c r="B62" s="3"/>
      <c r="C62" s="3"/>
      <c r="D62" s="3"/>
      <c r="E62" s="3"/>
    </row>
    <row r="63" spans="1:5" ht="15.6" x14ac:dyDescent="0.3">
      <c r="A63" s="29"/>
      <c r="B63" s="3"/>
      <c r="C63" s="3"/>
      <c r="D63" s="3"/>
      <c r="E63" s="3"/>
    </row>
    <row r="64" spans="1:5" ht="15.6" x14ac:dyDescent="0.3">
      <c r="A64" s="29"/>
      <c r="B64" s="3"/>
      <c r="C64" s="3"/>
      <c r="D64" s="3"/>
      <c r="E64" s="3"/>
    </row>
  </sheetData>
  <mergeCells count="16">
    <mergeCell ref="A7:B7"/>
    <mergeCell ref="C7:E7"/>
    <mergeCell ref="A2:E4"/>
    <mergeCell ref="A5:B5"/>
    <mergeCell ref="C5:E5"/>
    <mergeCell ref="A6:B6"/>
    <mergeCell ref="C6:E6"/>
    <mergeCell ref="A13:B13"/>
    <mergeCell ref="C13:E13"/>
    <mergeCell ref="A14:E14"/>
    <mergeCell ref="A8:B8"/>
    <mergeCell ref="C8:E8"/>
    <mergeCell ref="A9:B9"/>
    <mergeCell ref="C9:E9"/>
    <mergeCell ref="A10:B10"/>
    <mergeCell ref="C10:E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4"/>
  <sheetViews>
    <sheetView topLeftCell="A46" workbookViewId="0">
      <selection activeCell="H25" sqref="H25"/>
    </sheetView>
  </sheetViews>
  <sheetFormatPr defaultRowHeight="13.8" x14ac:dyDescent="0.3"/>
  <cols>
    <col min="1" max="1" width="8.5546875" style="30" customWidth="1"/>
    <col min="2" max="2" width="51.8867187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49" t="s">
        <v>67</v>
      </c>
      <c r="B2" s="49"/>
      <c r="C2" s="49"/>
      <c r="D2" s="49"/>
      <c r="E2" s="49"/>
    </row>
    <row r="3" spans="1:5" x14ac:dyDescent="0.3">
      <c r="A3" s="49"/>
      <c r="B3" s="49"/>
      <c r="C3" s="49"/>
      <c r="D3" s="49"/>
      <c r="E3" s="49"/>
    </row>
    <row r="4" spans="1:5" ht="21" customHeight="1" x14ac:dyDescent="0.3">
      <c r="A4" s="50"/>
      <c r="B4" s="50"/>
      <c r="C4" s="50"/>
      <c r="D4" s="50"/>
      <c r="E4" s="50"/>
    </row>
    <row r="5" spans="1:5" ht="20.100000000000001" customHeight="1" x14ac:dyDescent="0.3">
      <c r="A5" s="51" t="s">
        <v>0</v>
      </c>
      <c r="B5" s="52"/>
      <c r="C5" s="51" t="s">
        <v>68</v>
      </c>
      <c r="D5" s="53"/>
      <c r="E5" s="52"/>
    </row>
    <row r="6" spans="1:5" ht="20.100000000000001" customHeight="1" x14ac:dyDescent="0.3">
      <c r="A6" s="51" t="s">
        <v>2</v>
      </c>
      <c r="B6" s="52"/>
      <c r="C6" s="51"/>
      <c r="D6" s="53"/>
      <c r="E6" s="52"/>
    </row>
    <row r="7" spans="1:5" ht="20.100000000000001" customHeight="1" x14ac:dyDescent="0.3">
      <c r="A7" s="51" t="s">
        <v>3</v>
      </c>
      <c r="B7" s="52"/>
      <c r="C7" s="51">
        <v>2706</v>
      </c>
      <c r="D7" s="53"/>
      <c r="E7" s="52"/>
    </row>
    <row r="8" spans="1:5" ht="20.100000000000001" customHeight="1" x14ac:dyDescent="0.3">
      <c r="A8" s="51" t="s">
        <v>4</v>
      </c>
      <c r="B8" s="52"/>
      <c r="C8" s="51"/>
      <c r="D8" s="53"/>
      <c r="E8" s="52"/>
    </row>
    <row r="9" spans="1:5" ht="20.100000000000001" customHeight="1" x14ac:dyDescent="0.3">
      <c r="A9" s="51" t="s">
        <v>5</v>
      </c>
      <c r="B9" s="52"/>
      <c r="C9" s="51">
        <v>9.3699999999999992</v>
      </c>
      <c r="D9" s="53"/>
      <c r="E9" s="52"/>
    </row>
    <row r="10" spans="1:5" ht="20.100000000000001" customHeight="1" x14ac:dyDescent="0.3">
      <c r="A10" s="51" t="s">
        <v>6</v>
      </c>
      <c r="B10" s="52"/>
      <c r="C10" s="51">
        <v>12250</v>
      </c>
      <c r="D10" s="53"/>
      <c r="E10" s="52"/>
    </row>
    <row r="11" spans="1:5" ht="20.100000000000001" customHeight="1" x14ac:dyDescent="0.3">
      <c r="A11" s="5"/>
      <c r="B11" s="6" t="s">
        <v>56</v>
      </c>
      <c r="C11" s="5"/>
      <c r="D11" s="9">
        <f>C7*C9</f>
        <v>25355.219999999998</v>
      </c>
      <c r="E11" s="6"/>
    </row>
    <row r="12" spans="1:5" ht="20.100000000000001" customHeight="1" x14ac:dyDescent="0.3">
      <c r="A12" s="5"/>
      <c r="B12" s="6" t="s">
        <v>65</v>
      </c>
      <c r="C12" s="5"/>
      <c r="D12" s="9">
        <f>D11+(C10/12)</f>
        <v>26376.05333333333</v>
      </c>
      <c r="E12" s="6"/>
    </row>
    <row r="13" spans="1:5" ht="20.100000000000001" customHeight="1" x14ac:dyDescent="0.3">
      <c r="A13" s="51" t="s">
        <v>7</v>
      </c>
      <c r="B13" s="52"/>
      <c r="C13" s="51">
        <f>(C7*C9*12)+C10</f>
        <v>316512.63999999996</v>
      </c>
      <c r="D13" s="53"/>
      <c r="E13" s="52"/>
    </row>
    <row r="14" spans="1:5" ht="20.100000000000001" customHeight="1" x14ac:dyDescent="0.3">
      <c r="A14" s="51" t="s">
        <v>8</v>
      </c>
      <c r="B14" s="53"/>
      <c r="C14" s="53"/>
      <c r="D14" s="53"/>
      <c r="E14" s="52"/>
    </row>
    <row r="15" spans="1:5" ht="30.75" customHeight="1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20.100000000000001" customHeight="1" x14ac:dyDescent="0.35">
      <c r="A16" s="23">
        <v>1</v>
      </c>
      <c r="B16" s="14" t="s">
        <v>9</v>
      </c>
      <c r="C16" s="21">
        <f>C17+C18</f>
        <v>5174.490546666666</v>
      </c>
      <c r="D16" s="21">
        <f>D17+D18</f>
        <v>2.0097010643015523</v>
      </c>
      <c r="E16" s="21">
        <f>E17+E18</f>
        <v>62093.886559999999</v>
      </c>
    </row>
    <row r="17" spans="1:5" ht="20.100000000000001" customHeight="1" x14ac:dyDescent="0.3">
      <c r="A17" s="24" t="s">
        <v>10</v>
      </c>
      <c r="B17" s="8" t="s">
        <v>11</v>
      </c>
      <c r="C17" s="7">
        <f>(D11*12%)+(C10*12%/12)</f>
        <v>3165.1263999999996</v>
      </c>
      <c r="D17" s="7">
        <f>C17/C7</f>
        <v>1.1696697708795269</v>
      </c>
      <c r="E17" s="7">
        <f>C17*12</f>
        <v>37981.516799999998</v>
      </c>
    </row>
    <row r="18" spans="1:5" ht="20.100000000000001" customHeight="1" x14ac:dyDescent="0.3">
      <c r="A18" s="4" t="s">
        <v>16</v>
      </c>
      <c r="B18" s="8" t="s">
        <v>17</v>
      </c>
      <c r="C18" s="20">
        <f>SUM(C19:C21)</f>
        <v>2009.3641466666666</v>
      </c>
      <c r="D18" s="20">
        <f>SUM(D19:D22)</f>
        <v>0.84003129342202509</v>
      </c>
      <c r="E18" s="20">
        <f t="shared" ref="E18" si="0">SUM(E19:E21)</f>
        <v>24112.369760000001</v>
      </c>
    </row>
    <row r="19" spans="1:5" ht="20.100000000000001" customHeight="1" x14ac:dyDescent="0.3">
      <c r="A19" s="24" t="s">
        <v>18</v>
      </c>
      <c r="B19" s="8" t="s">
        <v>19</v>
      </c>
      <c r="C19" s="34">
        <f>E19/12</f>
        <v>416.66666666666669</v>
      </c>
      <c r="D19" s="34">
        <f>C19/C7</f>
        <v>0.15397881251539788</v>
      </c>
      <c r="E19" s="34">
        <v>5000</v>
      </c>
    </row>
    <row r="20" spans="1:5" ht="48.75" customHeight="1" x14ac:dyDescent="0.3">
      <c r="A20" s="24" t="s">
        <v>20</v>
      </c>
      <c r="B20" s="13" t="s">
        <v>21</v>
      </c>
      <c r="C20" s="7">
        <f>D20*C7</f>
        <v>730.62</v>
      </c>
      <c r="D20" s="2">
        <v>0.27</v>
      </c>
      <c r="E20" s="7">
        <f>C20*12</f>
        <v>8767.44</v>
      </c>
    </row>
    <row r="21" spans="1:5" ht="20.100000000000001" customHeight="1" x14ac:dyDescent="0.3">
      <c r="A21" s="24" t="s">
        <v>22</v>
      </c>
      <c r="B21" s="8" t="s">
        <v>23</v>
      </c>
      <c r="C21" s="7">
        <f>D11*3.4%</f>
        <v>862.07747999999992</v>
      </c>
      <c r="D21" s="7">
        <f>C21/C7</f>
        <v>0.31857999999999997</v>
      </c>
      <c r="E21" s="7">
        <f>C21*12</f>
        <v>10344.929759999999</v>
      </c>
    </row>
    <row r="22" spans="1:5" ht="20.100000000000001" customHeight="1" x14ac:dyDescent="0.3">
      <c r="A22" s="24" t="s">
        <v>69</v>
      </c>
      <c r="B22" s="8" t="s">
        <v>70</v>
      </c>
      <c r="C22" s="7">
        <f>E22/12</f>
        <v>263.76053333333329</v>
      </c>
      <c r="D22" s="7">
        <f>C22/C7</f>
        <v>9.7472480906627232E-2</v>
      </c>
      <c r="E22" s="7">
        <f>C13*1%</f>
        <v>3165.1263999999996</v>
      </c>
    </row>
    <row r="23" spans="1:5" ht="20.100000000000001" customHeight="1" x14ac:dyDescent="0.35">
      <c r="A23" s="25" t="s">
        <v>24</v>
      </c>
      <c r="B23" s="14" t="s">
        <v>25</v>
      </c>
      <c r="C23" s="21">
        <f>C24+C28+C34</f>
        <v>15666.240000000002</v>
      </c>
      <c r="D23" s="21">
        <f>D24+D28+D34</f>
        <v>5.8294456762749434</v>
      </c>
      <c r="E23" s="21">
        <f>E24+E28+E34</f>
        <v>187994.88</v>
      </c>
    </row>
    <row r="24" spans="1:5" ht="29.25" customHeight="1" x14ac:dyDescent="0.3">
      <c r="A24" s="26" t="s">
        <v>26</v>
      </c>
      <c r="B24" s="15" t="s">
        <v>27</v>
      </c>
      <c r="C24" s="22">
        <f>SUM(C25:C27)</f>
        <v>622.38</v>
      </c>
      <c r="D24" s="22">
        <f>SUM(D25:D27)</f>
        <v>0.22999999999999998</v>
      </c>
      <c r="E24" s="22">
        <f>SUM(E25:E27)</f>
        <v>7468.56</v>
      </c>
    </row>
    <row r="25" spans="1:5" ht="30" customHeight="1" x14ac:dyDescent="0.3">
      <c r="A25" s="24" t="s">
        <v>28</v>
      </c>
      <c r="B25" s="13" t="s">
        <v>61</v>
      </c>
      <c r="C25" s="7">
        <f>D25*C7</f>
        <v>487.08</v>
      </c>
      <c r="D25" s="2">
        <v>0.18</v>
      </c>
      <c r="E25" s="7">
        <f>C25*12</f>
        <v>5844.96</v>
      </c>
    </row>
    <row r="26" spans="1:5" ht="20.100000000000001" customHeight="1" x14ac:dyDescent="0.3">
      <c r="A26" s="24" t="s">
        <v>29</v>
      </c>
      <c r="B26" s="2" t="s">
        <v>30</v>
      </c>
      <c r="C26" s="7">
        <f>D26*C7</f>
        <v>135.30000000000001</v>
      </c>
      <c r="D26" s="2">
        <v>0.05</v>
      </c>
      <c r="E26" s="7">
        <f>C26*12</f>
        <v>1623.6000000000001</v>
      </c>
    </row>
    <row r="27" spans="1:5" ht="20.100000000000001" customHeight="1" x14ac:dyDescent="0.3">
      <c r="A27" s="27" t="s">
        <v>31</v>
      </c>
      <c r="B27" s="2" t="s">
        <v>57</v>
      </c>
      <c r="C27" s="2">
        <v>0</v>
      </c>
      <c r="D27" s="19">
        <f>C27/C7</f>
        <v>0</v>
      </c>
      <c r="E27" s="2">
        <v>0</v>
      </c>
    </row>
    <row r="28" spans="1:5" ht="20.100000000000001" customHeight="1" x14ac:dyDescent="0.3">
      <c r="A28" s="26" t="s">
        <v>32</v>
      </c>
      <c r="B28" s="17" t="s">
        <v>33</v>
      </c>
      <c r="C28" s="22">
        <f>SUM(C29:C33)</f>
        <v>7548.2400000000007</v>
      </c>
      <c r="D28" s="22">
        <f>SUM(D29:D33)</f>
        <v>2.7894456762749442</v>
      </c>
      <c r="E28" s="22">
        <f>SUM(E29:E33)</f>
        <v>90578.880000000005</v>
      </c>
    </row>
    <row r="29" spans="1:5" ht="34.5" customHeight="1" x14ac:dyDescent="0.3">
      <c r="A29" s="24" t="s">
        <v>34</v>
      </c>
      <c r="B29" s="13" t="s">
        <v>62</v>
      </c>
      <c r="C29" s="7">
        <f>D29*C7</f>
        <v>4735.5</v>
      </c>
      <c r="D29" s="2">
        <v>1.75</v>
      </c>
      <c r="E29" s="7">
        <f>C29*12</f>
        <v>56826</v>
      </c>
    </row>
    <row r="30" spans="1:5" ht="20.100000000000001" customHeight="1" x14ac:dyDescent="0.3">
      <c r="A30" s="27" t="s">
        <v>35</v>
      </c>
      <c r="B30" s="2" t="s">
        <v>36</v>
      </c>
      <c r="C30" s="35">
        <v>675</v>
      </c>
      <c r="D30" s="34">
        <f>C30/C7</f>
        <v>0.24944567627494457</v>
      </c>
      <c r="E30" s="35">
        <f>C30*12</f>
        <v>8100</v>
      </c>
    </row>
    <row r="31" spans="1:5" ht="20.100000000000001" customHeight="1" x14ac:dyDescent="0.3">
      <c r="A31" s="24" t="s">
        <v>37</v>
      </c>
      <c r="B31" s="2" t="s">
        <v>30</v>
      </c>
      <c r="C31" s="7">
        <f>D31*C7</f>
        <v>243.54</v>
      </c>
      <c r="D31" s="2">
        <v>0.09</v>
      </c>
      <c r="E31" s="7">
        <f>C31*12</f>
        <v>2922.48</v>
      </c>
    </row>
    <row r="32" spans="1:5" ht="20.100000000000001" customHeight="1" x14ac:dyDescent="0.3">
      <c r="A32" s="27" t="s">
        <v>38</v>
      </c>
      <c r="B32" s="2" t="s">
        <v>40</v>
      </c>
      <c r="C32" s="7">
        <f>D32*C7</f>
        <v>81.179999999999993</v>
      </c>
      <c r="D32" s="2">
        <v>0.03</v>
      </c>
      <c r="E32" s="7">
        <f>C32*12</f>
        <v>974.15999999999985</v>
      </c>
    </row>
    <row r="33" spans="1:7" ht="20.100000000000001" customHeight="1" x14ac:dyDescent="0.3">
      <c r="A33" s="27" t="s">
        <v>39</v>
      </c>
      <c r="B33" s="2" t="s">
        <v>41</v>
      </c>
      <c r="C33" s="7">
        <f>D33*C7</f>
        <v>1813.0200000000002</v>
      </c>
      <c r="D33" s="2">
        <v>0.67</v>
      </c>
      <c r="E33" s="7">
        <f>C33*12</f>
        <v>21756.240000000002</v>
      </c>
    </row>
    <row r="34" spans="1:7" ht="31.5" customHeight="1" x14ac:dyDescent="0.3">
      <c r="A34" s="26" t="s">
        <v>42</v>
      </c>
      <c r="B34" s="18" t="s">
        <v>43</v>
      </c>
      <c r="C34" s="22">
        <f>SUM(C35:C41)</f>
        <v>7495.62</v>
      </c>
      <c r="D34" s="22">
        <f>SUM(D35:D41)</f>
        <v>2.8099999999999996</v>
      </c>
      <c r="E34" s="22">
        <f>SUM(E35:E41)</f>
        <v>89947.439999999988</v>
      </c>
      <c r="G34">
        <f>D35+D36+D37+D38+D41+D31+D29+D26+D25</f>
        <v>4.839999999999999</v>
      </c>
    </row>
    <row r="35" spans="1:7" ht="32.25" customHeight="1" x14ac:dyDescent="0.3">
      <c r="A35" s="24" t="s">
        <v>44</v>
      </c>
      <c r="B35" s="12" t="s">
        <v>63</v>
      </c>
      <c r="C35" s="7">
        <f>D35*C7</f>
        <v>6846.1799999999994</v>
      </c>
      <c r="D35" s="2">
        <v>2.5299999999999998</v>
      </c>
      <c r="E35" s="7">
        <f>C35*12</f>
        <v>82154.159999999989</v>
      </c>
    </row>
    <row r="36" spans="1:7" ht="20.100000000000001" customHeight="1" x14ac:dyDescent="0.3">
      <c r="A36" s="24" t="s">
        <v>46</v>
      </c>
      <c r="B36" s="1" t="s">
        <v>45</v>
      </c>
      <c r="C36" s="7">
        <f>D36*C7</f>
        <v>243.54</v>
      </c>
      <c r="D36" s="2">
        <v>0.09</v>
      </c>
      <c r="E36" s="7">
        <f t="shared" ref="E36:E41" si="1">C36*12</f>
        <v>2922.48</v>
      </c>
    </row>
    <row r="37" spans="1:7" ht="20.100000000000001" customHeight="1" x14ac:dyDescent="0.3">
      <c r="A37" s="24" t="s">
        <v>47</v>
      </c>
      <c r="B37" s="2" t="s">
        <v>48</v>
      </c>
      <c r="C37" s="7">
        <f>D37*C7</f>
        <v>54.120000000000005</v>
      </c>
      <c r="D37" s="2">
        <v>0.02</v>
      </c>
      <c r="E37" s="7">
        <f t="shared" si="1"/>
        <v>649.44000000000005</v>
      </c>
    </row>
    <row r="38" spans="1:7" ht="20.100000000000001" customHeight="1" x14ac:dyDescent="0.3">
      <c r="A38" s="24" t="s">
        <v>49</v>
      </c>
      <c r="B38" s="2" t="s">
        <v>50</v>
      </c>
      <c r="C38" s="7">
        <f>D38*C7</f>
        <v>81.179999999999993</v>
      </c>
      <c r="D38" s="2">
        <v>0.03</v>
      </c>
      <c r="E38" s="7">
        <f t="shared" si="1"/>
        <v>974.15999999999985</v>
      </c>
    </row>
    <row r="39" spans="1:7" ht="20.100000000000001" customHeight="1" x14ac:dyDescent="0.3">
      <c r="A39" s="27" t="s">
        <v>51</v>
      </c>
      <c r="B39" s="2" t="s">
        <v>52</v>
      </c>
      <c r="C39" s="34">
        <f>D39*C8</f>
        <v>0</v>
      </c>
      <c r="D39" s="35">
        <v>0.04</v>
      </c>
      <c r="E39" s="34">
        <f t="shared" si="1"/>
        <v>0</v>
      </c>
    </row>
    <row r="40" spans="1:7" ht="20.100000000000001" customHeight="1" x14ac:dyDescent="0.3">
      <c r="A40" s="27" t="s">
        <v>53</v>
      </c>
      <c r="B40" s="2" t="s">
        <v>54</v>
      </c>
      <c r="C40" s="7">
        <v>0</v>
      </c>
      <c r="D40" s="7">
        <f>C40/C7</f>
        <v>0</v>
      </c>
      <c r="E40" s="7">
        <f t="shared" si="1"/>
        <v>0</v>
      </c>
    </row>
    <row r="41" spans="1:7" ht="20.100000000000001" customHeight="1" x14ac:dyDescent="0.3">
      <c r="A41" s="24" t="s">
        <v>55</v>
      </c>
      <c r="B41" s="2" t="s">
        <v>30</v>
      </c>
      <c r="C41" s="7">
        <f>D41*C7</f>
        <v>270.60000000000002</v>
      </c>
      <c r="D41" s="2">
        <v>0.1</v>
      </c>
      <c r="E41" s="7">
        <f t="shared" si="1"/>
        <v>3247.2000000000003</v>
      </c>
    </row>
    <row r="42" spans="1:7" ht="20.100000000000001" customHeight="1" x14ac:dyDescent="0.3">
      <c r="A42" s="26" t="s">
        <v>58</v>
      </c>
      <c r="B42" s="16" t="s">
        <v>59</v>
      </c>
      <c r="C42" s="22">
        <f>D42*C7</f>
        <v>4142.4889200000007</v>
      </c>
      <c r="D42" s="22">
        <f>C9-D16-D23</f>
        <v>1.5308532594235036</v>
      </c>
      <c r="E42" s="22">
        <f>C42*12</f>
        <v>49709.867040000012</v>
      </c>
    </row>
    <row r="43" spans="1:7" ht="20.100000000000001" customHeight="1" x14ac:dyDescent="0.3">
      <c r="A43" s="24"/>
      <c r="B43" s="2"/>
      <c r="C43" s="2"/>
      <c r="D43" s="2"/>
      <c r="E43" s="2"/>
    </row>
    <row r="44" spans="1:7" ht="20.100000000000001" customHeight="1" x14ac:dyDescent="0.3">
      <c r="A44" s="24"/>
      <c r="B44" s="2"/>
      <c r="C44" s="2"/>
      <c r="D44" s="2"/>
      <c r="E44" s="2"/>
    </row>
    <row r="45" spans="1:7" ht="20.100000000000001" customHeight="1" x14ac:dyDescent="0.3">
      <c r="A45" s="24"/>
      <c r="B45" s="2"/>
      <c r="C45" s="2"/>
      <c r="D45" s="2"/>
      <c r="E45" s="2"/>
    </row>
    <row r="46" spans="1:7" ht="20.100000000000001" customHeight="1" x14ac:dyDescent="0.3">
      <c r="A46" s="24"/>
      <c r="B46" s="2"/>
      <c r="C46" s="2"/>
      <c r="D46" s="2"/>
      <c r="E46" s="2"/>
    </row>
    <row r="47" spans="1:7" ht="20.100000000000001" customHeight="1" x14ac:dyDescent="0.3">
      <c r="A47" s="24"/>
      <c r="B47" s="2"/>
      <c r="C47" s="2"/>
      <c r="D47" s="2"/>
      <c r="E47" s="2"/>
    </row>
    <row r="48" spans="1:7" ht="20.100000000000001" customHeight="1" x14ac:dyDescent="0.3">
      <c r="A48" s="24"/>
      <c r="B48" s="2"/>
      <c r="C48" s="2"/>
      <c r="D48" s="2"/>
      <c r="E48" s="2"/>
    </row>
    <row r="49" spans="1:5" ht="20.100000000000001" customHeight="1" x14ac:dyDescent="0.3">
      <c r="A49" s="24"/>
      <c r="B49" s="2"/>
      <c r="C49" s="2"/>
      <c r="D49" s="2"/>
      <c r="E49" s="2"/>
    </row>
    <row r="50" spans="1:5" ht="20.100000000000001" customHeight="1" x14ac:dyDescent="0.3">
      <c r="A50" s="24"/>
      <c r="B50" s="2"/>
      <c r="C50" s="2"/>
      <c r="D50" s="2"/>
      <c r="E50" s="2"/>
    </row>
    <row r="51" spans="1:5" ht="20.100000000000001" customHeight="1" x14ac:dyDescent="0.3">
      <c r="A51" s="24"/>
      <c r="B51" s="2"/>
      <c r="C51" s="2"/>
      <c r="D51" s="2"/>
      <c r="E51" s="2"/>
    </row>
    <row r="52" spans="1:5" ht="20.100000000000001" customHeight="1" x14ac:dyDescent="0.3">
      <c r="A52" s="24"/>
      <c r="B52" s="2"/>
      <c r="C52" s="2"/>
      <c r="D52" s="2"/>
      <c r="E52" s="2"/>
    </row>
    <row r="53" spans="1:5" ht="20.100000000000001" customHeight="1" x14ac:dyDescent="0.3">
      <c r="A53" s="24"/>
      <c r="B53" s="2"/>
      <c r="C53" s="2"/>
      <c r="D53" s="2"/>
      <c r="E53" s="2"/>
    </row>
    <row r="54" spans="1:5" ht="20.100000000000001" customHeight="1" x14ac:dyDescent="0.3">
      <c r="A54" s="24"/>
      <c r="B54" s="2"/>
      <c r="C54" s="2"/>
      <c r="D54" s="2"/>
      <c r="E54" s="2"/>
    </row>
    <row r="55" spans="1:5" ht="20.100000000000001" customHeight="1" x14ac:dyDescent="0.3">
      <c r="A55" s="24"/>
      <c r="B55" s="2"/>
      <c r="C55" s="2"/>
      <c r="D55" s="2"/>
      <c r="E55" s="2"/>
    </row>
    <row r="56" spans="1:5" ht="20.100000000000001" customHeight="1" x14ac:dyDescent="0.3">
      <c r="A56" s="24"/>
      <c r="B56" s="2"/>
      <c r="C56" s="2"/>
      <c r="D56" s="2"/>
      <c r="E56" s="2"/>
    </row>
    <row r="57" spans="1:5" ht="20.100000000000001" customHeight="1" x14ac:dyDescent="0.3">
      <c r="A57" s="32"/>
      <c r="B57" s="33" t="s">
        <v>60</v>
      </c>
      <c r="C57" s="31">
        <f>C42+C23+C16</f>
        <v>24983.219466666669</v>
      </c>
      <c r="D57" s="31">
        <f>D42+D23+D16</f>
        <v>9.3699999999999992</v>
      </c>
      <c r="E57" s="31">
        <f>E42+E23+E16</f>
        <v>299798.6336</v>
      </c>
    </row>
    <row r="58" spans="1:5" ht="15.6" x14ac:dyDescent="0.3">
      <c r="A58" s="28"/>
      <c r="B58" s="3"/>
      <c r="C58" s="3"/>
      <c r="D58" s="3"/>
      <c r="E58" s="3"/>
    </row>
    <row r="59" spans="1:5" ht="15.6" x14ac:dyDescent="0.3">
      <c r="A59" s="29"/>
      <c r="B59" s="3"/>
      <c r="C59" s="3"/>
      <c r="D59" s="3"/>
      <c r="E59" s="3"/>
    </row>
    <row r="60" spans="1:5" ht="15.6" x14ac:dyDescent="0.3">
      <c r="A60" s="29"/>
      <c r="B60" s="3"/>
      <c r="C60" s="3"/>
      <c r="D60" s="3"/>
      <c r="E60" s="3"/>
    </row>
    <row r="61" spans="1:5" ht="15.6" x14ac:dyDescent="0.3">
      <c r="A61" s="29"/>
      <c r="B61" s="3"/>
      <c r="C61" s="3"/>
      <c r="D61" s="3"/>
      <c r="E61" s="3"/>
    </row>
    <row r="62" spans="1:5" ht="15.6" x14ac:dyDescent="0.3">
      <c r="A62" s="29"/>
      <c r="B62" s="3"/>
      <c r="C62" s="3"/>
      <c r="D62" s="3"/>
      <c r="E62" s="3"/>
    </row>
    <row r="63" spans="1:5" ht="15.6" x14ac:dyDescent="0.3">
      <c r="A63" s="29"/>
      <c r="B63" s="3"/>
      <c r="C63" s="3"/>
      <c r="D63" s="3"/>
      <c r="E63" s="3"/>
    </row>
    <row r="64" spans="1:5" ht="15.6" x14ac:dyDescent="0.3">
      <c r="A64" s="29"/>
      <c r="B64" s="3"/>
      <c r="C64" s="3"/>
      <c r="D64" s="3"/>
      <c r="E64" s="3"/>
    </row>
  </sheetData>
  <mergeCells count="16">
    <mergeCell ref="A7:B7"/>
    <mergeCell ref="C7:E7"/>
    <mergeCell ref="A2:E4"/>
    <mergeCell ref="A5:B5"/>
    <mergeCell ref="C5:E5"/>
    <mergeCell ref="A6:B6"/>
    <mergeCell ref="C6:E6"/>
    <mergeCell ref="A13:B13"/>
    <mergeCell ref="C13:E13"/>
    <mergeCell ref="A14:E14"/>
    <mergeCell ref="A8:B8"/>
    <mergeCell ref="C8:E8"/>
    <mergeCell ref="A9:B9"/>
    <mergeCell ref="C9:E9"/>
    <mergeCell ref="A10:B10"/>
    <mergeCell ref="C10:E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Попова,88</vt:lpstr>
      <vt:lpstr>Попова,96</vt:lpstr>
      <vt:lpstr>Гущина,183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USER</cp:lastModifiedBy>
  <cp:lastPrinted>2021-12-02T06:26:01Z</cp:lastPrinted>
  <dcterms:created xsi:type="dcterms:W3CDTF">2021-10-01T06:56:05Z</dcterms:created>
  <dcterms:modified xsi:type="dcterms:W3CDTF">2021-12-02T06:26:03Z</dcterms:modified>
</cp:coreProperties>
</file>