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600"/>
  </bookViews>
  <sheets>
    <sheet name="Горская, 1" sheetId="4" r:id="rId1"/>
  </sheets>
  <calcPr calcId="125725"/>
</workbook>
</file>

<file path=xl/calcChain.xml><?xml version="1.0" encoding="utf-8"?>
<calcChain xmlns="http://schemas.openxmlformats.org/spreadsheetml/2006/main">
  <c r="E39" i="4"/>
  <c r="C39" s="1"/>
  <c r="D39" s="1"/>
  <c r="C33"/>
  <c r="D33" s="1"/>
  <c r="C45" l="1"/>
  <c r="D45" s="1"/>
  <c r="D44"/>
  <c r="C44" s="1"/>
  <c r="E44" s="1"/>
  <c r="C41" l="1"/>
  <c r="E41" s="1"/>
  <c r="E40"/>
  <c r="D40"/>
  <c r="D34" s="1"/>
  <c r="C38"/>
  <c r="E38" s="1"/>
  <c r="C37"/>
  <c r="E37" s="1"/>
  <c r="C36"/>
  <c r="E36" s="1"/>
  <c r="C35"/>
  <c r="E35" s="1"/>
  <c r="C32"/>
  <c r="E32" s="1"/>
  <c r="C31"/>
  <c r="E31" s="1"/>
  <c r="C30"/>
  <c r="E30" s="1"/>
  <c r="E29"/>
  <c r="D29"/>
  <c r="D27" s="1"/>
  <c r="C28"/>
  <c r="E28" s="1"/>
  <c r="D24"/>
  <c r="C26"/>
  <c r="E26" s="1"/>
  <c r="C25"/>
  <c r="C20"/>
  <c r="E20" s="1"/>
  <c r="C19"/>
  <c r="D19" s="1"/>
  <c r="C13"/>
  <c r="E22" s="1"/>
  <c r="C22" s="1"/>
  <c r="D22" s="1"/>
  <c r="D11"/>
  <c r="C24" l="1"/>
  <c r="E25"/>
  <c r="C27"/>
  <c r="C21"/>
  <c r="C18" s="1"/>
  <c r="C17"/>
  <c r="E24"/>
  <c r="E27"/>
  <c r="C34"/>
  <c r="E34"/>
  <c r="D23"/>
  <c r="E21"/>
  <c r="E18" s="1"/>
  <c r="D12"/>
  <c r="E23" l="1"/>
  <c r="C23"/>
  <c r="D21"/>
  <c r="D18" s="1"/>
  <c r="E17"/>
  <c r="E16" s="1"/>
  <c r="D17"/>
  <c r="C16"/>
  <c r="D16" l="1"/>
  <c r="D42" s="1"/>
  <c r="D43" s="1"/>
  <c r="C43" s="1"/>
  <c r="E43" s="1"/>
  <c r="C42" l="1"/>
  <c r="E42" s="1"/>
</calcChain>
</file>

<file path=xl/sharedStrings.xml><?xml version="1.0" encoding="utf-8"?>
<sst xmlns="http://schemas.openxmlformats.org/spreadsheetml/2006/main" count="76" uniqueCount="74">
  <si>
    <t>Характеристика МКД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</si>
  <si>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</si>
  <si>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</si>
  <si>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</si>
  <si>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</si>
  <si>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</si>
  <si>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</si>
  <si>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</si>
  <si>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</si>
  <si>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</si>
  <si>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</si>
  <si>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</si>
  <si>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</si>
  <si>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</si>
  <si>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</si>
  <si>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</si>
  <si>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</si>
  <si>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</si>
  <si>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</si>
  <si>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</si>
  <si>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</si>
  <si>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</si>
  <si>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</si>
  <si>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</si>
  <si>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</si>
  <si>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</si>
  <si>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</si>
  <si>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</si>
  <si>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</si>
  <si>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</si>
  <si>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2.2.</t>
  </si>
  <si>
    <t>Текущее содержание инженерного оборудования МКД</t>
  </si>
  <si>
    <t>2.2.1.</t>
  </si>
  <si>
    <t>2.2.2.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</si>
  <si>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</si>
  <si>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</si>
  <si>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</si>
  <si>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</si>
  <si>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</si>
  <si>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</si>
  <si>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</si>
  <si>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</si>
  <si>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</si>
  <si>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</si>
  <si>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</si>
  <si>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</si>
  <si>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</si>
  <si>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</si>
  <si>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</si>
  <si>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</si>
  <si>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</si>
  <si>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</si>
  <si>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</si>
  <si>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Доход дома за месяц</t>
  </si>
  <si>
    <t>2.4.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</si>
  <si>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</si>
  <si>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</si>
  <si>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</si>
  <si>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</si>
  <si>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</si>
  <si>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</si>
  <si>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</si>
  <si>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</si>
  <si>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</si>
  <si>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4.</t>
  </si>
  <si>
    <t>Ремонт кровли по заявкам</t>
  </si>
  <si>
    <t>4.1.</t>
  </si>
  <si>
    <t>План работ и услуг по содержанию и ремонту общего имущества МКД на 2022 год по адресу: г.Барнаул ул.Горская,1</t>
  </si>
  <si>
    <t>3-х этажный дом</t>
  </si>
  <si>
    <t>2.2.6.</t>
  </si>
  <si>
    <t>Обслуживание газопровода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</si>
  <si>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</si>
  <si>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</si>
  <si>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Обслуживание ОДПУ (газопровода)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</si>
</sst>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"/>
  </numFmts>
  <fonts count="13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2" fillId="0" borderId="1" xfId="0" applyNumberFormat="1" applyFont="1" applyBorder="1"/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2" fontId="8" fillId="0" borderId="1" xfId="0" applyNumberFormat="1" applyFont="1" applyBorder="1"/>
    <xf numFmtId="2" fontId="3" fillId="4" borderId="1" xfId="0" applyNumberFormat="1" applyFont="1" applyFill="1" applyBorder="1"/>
    <xf numFmtId="0" fontId="3" fillId="4" borderId="1" xfId="0" applyFont="1" applyFill="1" applyBorder="1"/>
    <xf numFmtId="164" fontId="8" fillId="0" borderId="1" xfId="0" applyNumberFormat="1" applyFont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8" fillId="0" borderId="1" xfId="0" applyFont="1" applyBorder="1"/>
    <xf numFmtId="165" fontId="3" fillId="4" borderId="1" xfId="0" applyNumberFormat="1" applyFont="1" applyFill="1" applyBorder="1"/>
    <xf numFmtId="0" fontId="10" fillId="0" borderId="0" xfId="0" applyFont="1"/>
    <xf numFmtId="0" fontId="6" fillId="4" borderId="7" xfId="0" applyNumberFormat="1" applyFont="1" applyFill="1" applyBorder="1" applyAlignment="1">
      <alignment horizontal="center" wrapText="1"/>
    </xf>
    <xf numFmtId="0" fontId="12" fillId="0" borderId="8" xfId="0" applyNumberFormat="1" applyFont="1" applyBorder="1" applyAlignment="1">
      <alignment wrapText="1"/>
    </xf>
    <xf numFmtId="0" fontId="12" fillId="0" borderId="9" xfId="0" applyNumberFormat="1" applyFont="1" applyBorder="1" applyAlignment="1">
      <alignment wrapText="1"/>
    </xf>
    <xf numFmtId="0" fontId="12" fillId="0" borderId="6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2" fillId="0" borderId="12" xfId="0" applyNumberFormat="1" applyFont="1" applyBorder="1" applyAlignment="1">
      <alignment wrapText="1"/>
    </xf>
    <xf numFmtId="0" fontId="12" fillId="0" borderId="10" xfId="0" applyNumberFormat="1" applyFont="1" applyBorder="1" applyAlignment="1">
      <alignment wrapText="1"/>
    </xf>
    <xf numFmtId="0" fontId="12" fillId="0" borderId="2" xfId="0" applyNumberFormat="1" applyFont="1" applyBorder="1" applyAlignment="1">
      <alignment wrapText="1"/>
    </xf>
    <xf numFmtId="0" fontId="12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1" fillId="4" borderId="6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workbookViewId="0">
      <selection activeCell="G32" sqref="G32"/>
    </sheetView>
  </sheetViews>
  <sheetFormatPr defaultRowHeight="12.75"/>
  <cols>
    <col min="1" max="1" width="8.5703125" style="26" customWidth="1"/>
    <col min="2" max="2" width="84.5703125" customWidth="1"/>
    <col min="3" max="3" width="11.7109375" customWidth="1"/>
    <col min="4" max="4" width="11.85546875" customWidth="1"/>
    <col min="5" max="5" width="12.28515625" customWidth="1"/>
    <col min="9" max="9" width="29.28515625" customWidth="1"/>
  </cols>
  <sheetData>
    <row r="2" spans="1:5">
      <c r="A2" s="53" t="s">
        <v>67</v>
      </c>
      <c r="B2" s="53"/>
      <c r="C2" s="53"/>
      <c r="D2" s="53"/>
      <c r="E2" s="53"/>
    </row>
    <row r="3" spans="1:5">
      <c r="A3" s="53"/>
      <c r="B3" s="53"/>
      <c r="C3" s="53"/>
      <c r="D3" s="53"/>
      <c r="E3" s="53"/>
    </row>
    <row r="4" spans="1:5" ht="16.5" customHeight="1">
      <c r="A4" s="54"/>
      <c r="B4" s="54"/>
      <c r="C4" s="54"/>
      <c r="D4" s="54"/>
      <c r="E4" s="54"/>
    </row>
    <row r="5" spans="1:5" ht="15" customHeight="1">
      <c r="A5" s="50" t="s">
        <v>0</v>
      </c>
      <c r="B5" s="51"/>
      <c r="C5" s="50" t="s">
        <v>68</v>
      </c>
      <c r="D5" s="52"/>
      <c r="E5" s="51"/>
    </row>
    <row r="6" spans="1:5" ht="17.25" customHeight="1">
      <c r="A6" s="50" t="s">
        <v>1</v>
      </c>
      <c r="B6" s="51"/>
      <c r="C6" s="50">
        <v>3</v>
      </c>
      <c r="D6" s="52"/>
      <c r="E6" s="51"/>
    </row>
    <row r="7" spans="1:5" ht="16.5" customHeight="1">
      <c r="A7" s="50" t="s">
        <v>2</v>
      </c>
      <c r="B7" s="51"/>
      <c r="C7" s="50">
        <v>1465.51</v>
      </c>
      <c r="D7" s="52"/>
      <c r="E7" s="51"/>
    </row>
    <row r="8" spans="1:5" ht="14.25" customHeight="1">
      <c r="A8" s="50" t="s">
        <v>3</v>
      </c>
      <c r="B8" s="51"/>
      <c r="C8" s="50">
        <v>621</v>
      </c>
      <c r="D8" s="52"/>
      <c r="E8" s="51"/>
    </row>
    <row r="9" spans="1:5" ht="14.25" customHeight="1">
      <c r="A9" s="50" t="s">
        <v>4</v>
      </c>
      <c r="B9" s="51"/>
      <c r="C9" s="50">
        <v>8.5</v>
      </c>
      <c r="D9" s="52"/>
      <c r="E9" s="51"/>
    </row>
    <row r="10" spans="1:5" ht="15.75" customHeight="1">
      <c r="A10" s="50" t="s">
        <v>5</v>
      </c>
      <c r="B10" s="51"/>
      <c r="C10" s="50">
        <v>14000</v>
      </c>
      <c r="D10" s="52"/>
      <c r="E10" s="51"/>
    </row>
    <row r="11" spans="1:5" ht="16.5" customHeight="1">
      <c r="A11" s="5"/>
      <c r="B11" s="6" t="s">
        <v>53</v>
      </c>
      <c r="C11" s="5"/>
      <c r="D11" s="35">
        <f>C7*C9</f>
        <v>12456.834999999999</v>
      </c>
      <c r="E11" s="6"/>
    </row>
    <row r="12" spans="1:5" ht="14.25" customHeight="1">
      <c r="A12" s="5"/>
      <c r="B12" s="6" t="s">
        <v>60</v>
      </c>
      <c r="C12" s="5"/>
      <c r="D12" s="35">
        <f>D11+(C10/12)</f>
        <v>13623.501666666665</v>
      </c>
      <c r="E12" s="6"/>
    </row>
    <row r="13" spans="1:5" ht="16.5" customHeight="1">
      <c r="A13" s="50" t="s">
        <v>6</v>
      </c>
      <c r="B13" s="51"/>
      <c r="C13" s="50">
        <f>(C7*C9*12)+C10</f>
        <v>163482.01999999999</v>
      </c>
      <c r="D13" s="52"/>
      <c r="E13" s="51"/>
    </row>
    <row r="14" spans="1:5" ht="16.5" customHeight="1">
      <c r="A14" s="50" t="s">
        <v>7</v>
      </c>
      <c r="B14" s="52"/>
      <c r="C14" s="52"/>
      <c r="D14" s="52"/>
      <c r="E14" s="51"/>
    </row>
    <row r="15" spans="1:5" ht="30.75" customHeight="1">
      <c r="A15" s="4"/>
      <c r="B15" s="9" t="s">
        <v>11</v>
      </c>
      <c r="C15" s="9" t="s">
        <v>12</v>
      </c>
      <c r="D15" s="10" t="s">
        <v>13</v>
      </c>
      <c r="E15" s="9" t="s">
        <v>14</v>
      </c>
    </row>
    <row r="16" spans="1:5" ht="20.100000000000001" customHeight="1">
      <c r="A16" s="21">
        <v>1</v>
      </c>
      <c r="B16" s="13" t="s">
        <v>8</v>
      </c>
      <c r="C16" s="19">
        <f>C17+C18</f>
        <v>3940.3466533333331</v>
      </c>
      <c r="D16" s="19">
        <f>D17+D18</f>
        <v>2.7816812372484661</v>
      </c>
      <c r="E16" s="19">
        <f>E17+E18</f>
        <v>47284.15984</v>
      </c>
    </row>
    <row r="17" spans="1:9" ht="16.5" customHeight="1">
      <c r="A17" s="22" t="s">
        <v>9</v>
      </c>
      <c r="B17" s="8" t="s">
        <v>10</v>
      </c>
      <c r="C17" s="7">
        <f>(D11*13.8%)+(C10*13.8%/12)</f>
        <v>1880.04323</v>
      </c>
      <c r="D17" s="7">
        <f>C17/C7</f>
        <v>1.2828593663639278</v>
      </c>
      <c r="E17" s="7">
        <f>C17*12</f>
        <v>22560.518759999999</v>
      </c>
    </row>
    <row r="18" spans="1:9" ht="16.5" customHeight="1">
      <c r="A18" s="4" t="s">
        <v>15</v>
      </c>
      <c r="B18" s="8" t="s">
        <v>16</v>
      </c>
      <c r="C18" s="18">
        <f>SUM(C19:C21)</f>
        <v>2060.3034233333333</v>
      </c>
      <c r="D18" s="18">
        <f>SUM(D19:D22)</f>
        <v>1.4988218708845384</v>
      </c>
      <c r="E18" s="18">
        <f t="shared" ref="E18" si="0">SUM(E19:E21)</f>
        <v>24723.641080000001</v>
      </c>
    </row>
    <row r="19" spans="1:9" ht="15.75" customHeight="1">
      <c r="A19" s="22" t="s">
        <v>17</v>
      </c>
      <c r="B19" s="8" t="s">
        <v>18</v>
      </c>
      <c r="C19" s="30">
        <f>E19/12</f>
        <v>1241.0833333333333</v>
      </c>
      <c r="D19" s="30">
        <f>C19/C7</f>
        <v>0.84686104723497846</v>
      </c>
      <c r="E19" s="30">
        <v>14893</v>
      </c>
      <c r="F19" s="38"/>
    </row>
    <row r="20" spans="1:9" ht="34.5" customHeight="1">
      <c r="A20" s="22" t="s">
        <v>19</v>
      </c>
      <c r="B20" s="12" t="s">
        <v>20</v>
      </c>
      <c r="C20" s="7">
        <f>D20*C7</f>
        <v>395.68770000000001</v>
      </c>
      <c r="D20" s="2">
        <v>0.27</v>
      </c>
      <c r="E20" s="7">
        <f>C20*12</f>
        <v>4748.2524000000003</v>
      </c>
    </row>
    <row r="21" spans="1:9" ht="15" customHeight="1">
      <c r="A21" s="22" t="s">
        <v>21</v>
      </c>
      <c r="B21" s="8" t="s">
        <v>22</v>
      </c>
      <c r="C21" s="7">
        <f>D11*3.4%</f>
        <v>423.53239000000002</v>
      </c>
      <c r="D21" s="7">
        <f>C21/C7</f>
        <v>0.28900000000000003</v>
      </c>
      <c r="E21" s="7">
        <f>C21*12</f>
        <v>5082.38868</v>
      </c>
    </row>
    <row r="22" spans="1:9" ht="17.25" customHeight="1">
      <c r="A22" s="22" t="s">
        <v>62</v>
      </c>
      <c r="B22" s="8" t="s">
        <v>63</v>
      </c>
      <c r="C22" s="7">
        <f>E22/12</f>
        <v>136.23501666666667</v>
      </c>
      <c r="D22" s="7">
        <f>C22/C7</f>
        <v>9.2960823649560001E-2</v>
      </c>
      <c r="E22" s="7">
        <f>C13*1%</f>
        <v>1634.8201999999999</v>
      </c>
    </row>
    <row r="23" spans="1:9" ht="15.75" customHeight="1">
      <c r="A23" s="23" t="s">
        <v>23</v>
      </c>
      <c r="B23" s="13" t="s">
        <v>24</v>
      </c>
      <c r="C23" s="19">
        <f>C24+C27+C34</f>
        <v>9856.9253999999983</v>
      </c>
      <c r="D23" s="19">
        <f>D24+D27+D34</f>
        <v>7.6293750298530885</v>
      </c>
      <c r="E23" s="19">
        <f>E24+E27+E34</f>
        <v>118283.1048</v>
      </c>
    </row>
    <row r="24" spans="1:9" ht="16.5" customHeight="1">
      <c r="A24" s="24" t="s">
        <v>25</v>
      </c>
      <c r="B24" s="14" t="s">
        <v>26</v>
      </c>
      <c r="C24" s="20">
        <f>SUM(C25:C26)</f>
        <v>337.06729999999999</v>
      </c>
      <c r="D24" s="20">
        <f>SUM(D25:D26)</f>
        <v>0.22999999999999998</v>
      </c>
      <c r="E24" s="20">
        <f>SUM(E25:E26)</f>
        <v>4044.8075999999996</v>
      </c>
    </row>
    <row r="25" spans="1:9" ht="15" customHeight="1">
      <c r="A25" s="22" t="s">
        <v>27</v>
      </c>
      <c r="B25" s="12" t="s">
        <v>57</v>
      </c>
      <c r="C25" s="7">
        <f>D25*C7</f>
        <v>263.79179999999997</v>
      </c>
      <c r="D25" s="2">
        <v>0.18</v>
      </c>
      <c r="E25" s="7">
        <f>C25*12</f>
        <v>3165.5015999999996</v>
      </c>
    </row>
    <row r="26" spans="1:9" ht="15.75" customHeight="1">
      <c r="A26" s="22" t="s">
        <v>28</v>
      </c>
      <c r="B26" s="2" t="s">
        <v>29</v>
      </c>
      <c r="C26" s="7">
        <f>D26*C7</f>
        <v>73.275500000000008</v>
      </c>
      <c r="D26" s="2">
        <v>0.05</v>
      </c>
      <c r="E26" s="7">
        <f>C26*12</f>
        <v>879.30600000000004</v>
      </c>
    </row>
    <row r="27" spans="1:9" ht="18" customHeight="1">
      <c r="A27" s="24" t="s">
        <v>30</v>
      </c>
      <c r="B27" s="16" t="s">
        <v>31</v>
      </c>
      <c r="C27" s="20">
        <f>SUM(C28:C32)</f>
        <v>5046.3953999999994</v>
      </c>
      <c r="D27" s="20">
        <f>SUM(D28:D33)</f>
        <v>4.3468795163458456</v>
      </c>
      <c r="E27" s="20">
        <f>SUM(E28:E32)</f>
        <v>60556.7448</v>
      </c>
    </row>
    <row r="28" spans="1:9" ht="18.75" customHeight="1">
      <c r="A28" s="22" t="s">
        <v>32</v>
      </c>
      <c r="B28" s="12" t="s">
        <v>58</v>
      </c>
      <c r="C28" s="7">
        <f>D28*C7</f>
        <v>2564.6424999999999</v>
      </c>
      <c r="D28" s="2">
        <v>1.75</v>
      </c>
      <c r="E28" s="7">
        <f>C28*12</f>
        <v>30775.71</v>
      </c>
    </row>
    <row r="29" spans="1:9" ht="15.75" customHeight="1">
      <c r="A29" s="33" t="s">
        <v>33</v>
      </c>
      <c r="B29" s="2" t="s">
        <v>73</v>
      </c>
      <c r="C29" s="36">
        <v>1324</v>
      </c>
      <c r="D29" s="30">
        <f>C29/C7</f>
        <v>0.90343975817292277</v>
      </c>
      <c r="E29" s="36">
        <f>C29*12</f>
        <v>15888</v>
      </c>
      <c r="F29" s="55"/>
      <c r="G29" s="56"/>
      <c r="H29" s="56"/>
      <c r="I29" s="56"/>
    </row>
    <row r="30" spans="1:9" ht="14.25" customHeight="1">
      <c r="A30" s="33" t="s">
        <v>34</v>
      </c>
      <c r="B30" s="2" t="s">
        <v>29</v>
      </c>
      <c r="C30" s="7">
        <f>D30*C7</f>
        <v>131.89589999999998</v>
      </c>
      <c r="D30" s="2">
        <v>0.09</v>
      </c>
      <c r="E30" s="7">
        <f>C30*12</f>
        <v>1582.7507999999998</v>
      </c>
    </row>
    <row r="31" spans="1:9" ht="15" customHeight="1">
      <c r="A31" s="33" t="s">
        <v>35</v>
      </c>
      <c r="B31" s="2" t="s">
        <v>37</v>
      </c>
      <c r="C31" s="7">
        <f>D31*C7</f>
        <v>43.965299999999999</v>
      </c>
      <c r="D31" s="2">
        <v>0.03</v>
      </c>
      <c r="E31" s="7">
        <f>C31*12</f>
        <v>527.58359999999993</v>
      </c>
    </row>
    <row r="32" spans="1:9" ht="15" customHeight="1">
      <c r="A32" s="33" t="s">
        <v>36</v>
      </c>
      <c r="B32" s="2" t="s">
        <v>38</v>
      </c>
      <c r="C32" s="7">
        <f>D32*C7</f>
        <v>981.89170000000001</v>
      </c>
      <c r="D32" s="2">
        <v>0.67</v>
      </c>
      <c r="E32" s="7">
        <f>C32*12</f>
        <v>11782.7004</v>
      </c>
    </row>
    <row r="33" spans="1:5" ht="16.5" customHeight="1">
      <c r="A33" s="33" t="s">
        <v>69</v>
      </c>
      <c r="B33" s="2" t="s">
        <v>70</v>
      </c>
      <c r="C33" s="7">
        <f>E33/12</f>
        <v>1324</v>
      </c>
      <c r="D33" s="7">
        <f>C33/C7</f>
        <v>0.90343975817292277</v>
      </c>
      <c r="E33" s="7">
        <v>15888</v>
      </c>
    </row>
    <row r="34" spans="1:5" ht="17.25" customHeight="1">
      <c r="A34" s="34" t="s">
        <v>39</v>
      </c>
      <c r="B34" s="17" t="s">
        <v>40</v>
      </c>
      <c r="C34" s="20">
        <f>SUM(C35:C41)</f>
        <v>4473.4626999999991</v>
      </c>
      <c r="D34" s="20">
        <f>SUM(D35:D41)</f>
        <v>3.0524955135072429</v>
      </c>
      <c r="E34" s="20">
        <f>SUM(E35:E41)</f>
        <v>53681.552399999993</v>
      </c>
    </row>
    <row r="35" spans="1:5" ht="18.75" customHeight="1">
      <c r="A35" s="22" t="s">
        <v>41</v>
      </c>
      <c r="B35" s="11" t="s">
        <v>59</v>
      </c>
      <c r="C35" s="7">
        <f>D35*C7</f>
        <v>3707.7402999999995</v>
      </c>
      <c r="D35" s="2">
        <v>2.5299999999999998</v>
      </c>
      <c r="E35" s="7">
        <f>C35*12</f>
        <v>44492.883599999994</v>
      </c>
    </row>
    <row r="36" spans="1:5" ht="14.25" customHeight="1">
      <c r="A36" s="22" t="s">
        <v>43</v>
      </c>
      <c r="B36" s="1" t="s">
        <v>42</v>
      </c>
      <c r="C36" s="7">
        <f>D36*C7</f>
        <v>131.89589999999998</v>
      </c>
      <c r="D36" s="2">
        <v>0.09</v>
      </c>
      <c r="E36" s="7">
        <f t="shared" ref="E36:E41" si="1">C36*12</f>
        <v>1582.7507999999998</v>
      </c>
    </row>
    <row r="37" spans="1:5" ht="16.5" customHeight="1">
      <c r="A37" s="33" t="s">
        <v>44</v>
      </c>
      <c r="B37" s="2" t="s">
        <v>45</v>
      </c>
      <c r="C37" s="7">
        <f>D37*C7</f>
        <v>29.310200000000002</v>
      </c>
      <c r="D37" s="2">
        <v>0.02</v>
      </c>
      <c r="E37" s="7">
        <f t="shared" si="1"/>
        <v>351.72239999999999</v>
      </c>
    </row>
    <row r="38" spans="1:5" ht="17.25" customHeight="1">
      <c r="A38" s="33" t="s">
        <v>46</v>
      </c>
      <c r="B38" s="2" t="s">
        <v>47</v>
      </c>
      <c r="C38" s="7">
        <f>D38*C7</f>
        <v>43.965299999999999</v>
      </c>
      <c r="D38" s="2">
        <v>0.03</v>
      </c>
      <c r="E38" s="7">
        <f t="shared" si="1"/>
        <v>527.58359999999993</v>
      </c>
    </row>
    <row r="39" spans="1:5" ht="15.75" customHeight="1">
      <c r="A39" s="33" t="s">
        <v>48</v>
      </c>
      <c r="B39" s="2" t="s">
        <v>49</v>
      </c>
      <c r="C39" s="30">
        <f>E39/12</f>
        <v>414</v>
      </c>
      <c r="D39" s="30">
        <f>C39/C7</f>
        <v>0.28249551350724322</v>
      </c>
      <c r="E39" s="30">
        <f>C8*4*2</f>
        <v>4968</v>
      </c>
    </row>
    <row r="40" spans="1:5" ht="15.75" customHeight="1">
      <c r="A40" s="33" t="s">
        <v>50</v>
      </c>
      <c r="B40" s="2" t="s">
        <v>51</v>
      </c>
      <c r="C40" s="7">
        <v>0</v>
      </c>
      <c r="D40" s="7">
        <f>C40/C7</f>
        <v>0</v>
      </c>
      <c r="E40" s="7">
        <f t="shared" si="1"/>
        <v>0</v>
      </c>
    </row>
    <row r="41" spans="1:5" ht="14.25" customHeight="1">
      <c r="A41" s="33" t="s">
        <v>52</v>
      </c>
      <c r="B41" s="2" t="s">
        <v>29</v>
      </c>
      <c r="C41" s="7">
        <f>D41*C7</f>
        <v>146.55100000000002</v>
      </c>
      <c r="D41" s="2">
        <v>0.1</v>
      </c>
      <c r="E41" s="7">
        <f t="shared" si="1"/>
        <v>1758.6120000000001</v>
      </c>
    </row>
    <row r="42" spans="1:5" ht="20.100000000000001" customHeight="1">
      <c r="A42" s="24" t="s">
        <v>54</v>
      </c>
      <c r="B42" s="15" t="s">
        <v>55</v>
      </c>
      <c r="C42" s="20">
        <f>D42*C7</f>
        <v>-2800.6720699999992</v>
      </c>
      <c r="D42" s="20">
        <f>C9-D16-D23</f>
        <v>-1.9110562671015545</v>
      </c>
      <c r="E42" s="20">
        <f>C42*12</f>
        <v>-33608.064839999992</v>
      </c>
    </row>
    <row r="43" spans="1:5" ht="20.100000000000001" customHeight="1">
      <c r="A43" s="28"/>
      <c r="B43" s="29" t="s">
        <v>56</v>
      </c>
      <c r="C43" s="27">
        <f>D43*C7</f>
        <v>12456.834999999999</v>
      </c>
      <c r="D43" s="27">
        <f>D42+D23+D16</f>
        <v>8.5</v>
      </c>
      <c r="E43" s="27">
        <f>C43*12</f>
        <v>149482.01999999999</v>
      </c>
    </row>
    <row r="44" spans="1:5" ht="18.75" customHeight="1">
      <c r="A44" s="28" t="s">
        <v>64</v>
      </c>
      <c r="B44" s="15" t="s">
        <v>61</v>
      </c>
      <c r="C44" s="15">
        <f>D44*C7</f>
        <v>1166.6666666666667</v>
      </c>
      <c r="D44" s="20">
        <f>C10/C7/12</f>
        <v>0.79608236495599938</v>
      </c>
      <c r="E44" s="15">
        <f>C44*12</f>
        <v>14000</v>
      </c>
    </row>
    <row r="45" spans="1:5" ht="16.5" customHeight="1">
      <c r="A45" s="22" t="s">
        <v>66</v>
      </c>
      <c r="B45" s="32" t="s">
        <v>65</v>
      </c>
      <c r="C45" s="37">
        <f>E45/12</f>
        <v>1166.6666666666667</v>
      </c>
      <c r="D45" s="31">
        <f>C45/C7</f>
        <v>0.79608236495599949</v>
      </c>
      <c r="E45" s="32">
        <v>14000</v>
      </c>
    </row>
    <row r="46" spans="1:5">
      <c r="A46" s="39" t="s">
        <v>71</v>
      </c>
      <c r="B46" s="40"/>
      <c r="C46" s="40"/>
      <c r="D46" s="40"/>
      <c r="E46" s="41"/>
    </row>
    <row r="47" spans="1:5" ht="18.75" customHeight="1">
      <c r="A47" s="42"/>
      <c r="B47" s="43"/>
      <c r="C47" s="43"/>
      <c r="D47" s="43"/>
      <c r="E47" s="44"/>
    </row>
    <row r="48" spans="1:5">
      <c r="A48" s="42"/>
      <c r="B48" s="43"/>
      <c r="C48" s="43"/>
      <c r="D48" s="43"/>
      <c r="E48" s="44"/>
    </row>
    <row r="49" spans="1:5" ht="3" customHeight="1">
      <c r="A49" s="45"/>
      <c r="B49" s="46"/>
      <c r="C49" s="46"/>
      <c r="D49" s="46"/>
      <c r="E49" s="47"/>
    </row>
    <row r="50" spans="1:5" ht="37.5" customHeight="1">
      <c r="A50" s="48" t="s">
        <v>72</v>
      </c>
      <c r="B50" s="49"/>
      <c r="C50" s="3"/>
      <c r="D50" s="3"/>
      <c r="E50" s="3"/>
    </row>
    <row r="51" spans="1:5" ht="15.75">
      <c r="A51" s="25"/>
      <c r="B51" s="3"/>
      <c r="C51" s="3"/>
      <c r="D51" s="3"/>
      <c r="E51" s="3"/>
    </row>
    <row r="52" spans="1:5" ht="15.75">
      <c r="A52" s="25"/>
      <c r="B52" s="3"/>
      <c r="C52" s="3"/>
      <c r="D52" s="3"/>
      <c r="E52" s="3"/>
    </row>
  </sheetData>
  <mergeCells count="19">
    <mergeCell ref="F29:I29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46:E49"/>
    <mergeCell ref="A50:B50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Горская,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2021-12-09T03:36:17Z</cp:lastPrinted>
  <dcterms:created xsi:type="dcterms:W3CDTF">2021-10-01T06:56:05Z</dcterms:created>
  <dcterms:modified xsi:type="dcterms:W3CDTF">2021-12-09T05:48:39Z</dcterms:modified>
</cp:coreProperties>
</file>