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576" windowHeight="12504"/>
  </bookViews>
  <sheets>
    <sheet name="Гущина,160" sheetId="3" r:id="rId1"/>
  </sheets>
  <calcPr calcId="145621"/>
</workbook>
</file>

<file path=xl/calcChain.xml><?xml version="1.0" encoding="utf-8"?>
<calcChain xmlns="http://schemas.openxmlformats.org/spreadsheetml/2006/main">
  <c r="C43" i="3" l="1"/>
  <c r="D43" i="3" s="1"/>
  <c r="C44" i="3" l="1"/>
  <c r="D44" i="3" s="1"/>
  <c r="C42" i="3"/>
  <c r="C47" i="3"/>
  <c r="D47" i="3" s="1"/>
  <c r="D42" i="3" l="1"/>
  <c r="E39" i="3" l="1"/>
  <c r="C39" i="3" s="1"/>
  <c r="D39" i="3" s="1"/>
  <c r="C19" i="3"/>
  <c r="D19" i="3" s="1"/>
  <c r="D46" i="3"/>
  <c r="C46" i="3" s="1"/>
  <c r="E46" i="3" s="1"/>
  <c r="E27" i="3" l="1"/>
  <c r="C40" i="3" l="1"/>
  <c r="E40" i="3" s="1"/>
  <c r="C38" i="3"/>
  <c r="E38" i="3" s="1"/>
  <c r="C37" i="3"/>
  <c r="E37" i="3" s="1"/>
  <c r="C36" i="3"/>
  <c r="E36" i="3" s="1"/>
  <c r="C35" i="3"/>
  <c r="E35" i="3" s="1"/>
  <c r="D34" i="3"/>
  <c r="C33" i="3"/>
  <c r="E33" i="3" s="1"/>
  <c r="C32" i="3"/>
  <c r="E32" i="3" s="1"/>
  <c r="C31" i="3"/>
  <c r="E31" i="3" s="1"/>
  <c r="E30" i="3"/>
  <c r="D30" i="3"/>
  <c r="D28" i="3" s="1"/>
  <c r="C29" i="3"/>
  <c r="E29" i="3" s="1"/>
  <c r="C27" i="3"/>
  <c r="D27" i="3" s="1"/>
  <c r="D24" i="3" s="1"/>
  <c r="C26" i="3"/>
  <c r="C25" i="3"/>
  <c r="E25" i="3" s="1"/>
  <c r="C20" i="3"/>
  <c r="E20" i="3" s="1"/>
  <c r="C13" i="3"/>
  <c r="E22" i="3" s="1"/>
  <c r="C22" i="3" s="1"/>
  <c r="D22" i="3" s="1"/>
  <c r="D11" i="3"/>
  <c r="C17" i="3" s="1"/>
  <c r="D12" i="3" l="1"/>
  <c r="D23" i="3"/>
  <c r="C21" i="3"/>
  <c r="E21" i="3" s="1"/>
  <c r="E18" i="3" s="1"/>
  <c r="E28" i="3"/>
  <c r="E34" i="3"/>
  <c r="C24" i="3"/>
  <c r="E17" i="3"/>
  <c r="D17" i="3"/>
  <c r="E26" i="3"/>
  <c r="E24" i="3" s="1"/>
  <c r="C28" i="3"/>
  <c r="C34" i="3"/>
  <c r="E23" i="3" l="1"/>
  <c r="D21" i="3"/>
  <c r="D18" i="3" s="1"/>
  <c r="D16" i="3" s="1"/>
  <c r="D41" i="3" s="1"/>
  <c r="C18" i="3"/>
  <c r="C16" i="3" s="1"/>
  <c r="E16" i="3"/>
  <c r="C23" i="3"/>
  <c r="D45" i="3" l="1"/>
  <c r="C41" i="3"/>
  <c r="E41" i="3" l="1"/>
  <c r="E45" i="3" s="1"/>
  <c r="C45" i="3"/>
</calcChain>
</file>

<file path=xl/sharedStrings.xml><?xml version="1.0" encoding="utf-8"?>
<sst xmlns="http://schemas.openxmlformats.org/spreadsheetml/2006/main" count="80" uniqueCount="78">
  <si>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</si>
  <si>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</si>
  <si>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</si>
  <si>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</si>
  <si>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</si>
  <si>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</si>
  <si>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</si>
  <si>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</si>
  <si>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</si>
  <si>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</si>
  <si>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</si>
  <si>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</si>
  <si>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</si>
  <si>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</si>
  <si>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</si>
  <si>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</si>
  <si>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</si>
  <si>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</si>
  <si>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</si>
  <si>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</si>
  <si>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</si>
  <si>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</si>
  <si>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</si>
  <si>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</si>
  <si>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</si>
  <si>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</si>
  <si>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</si>
  <si>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</si>
  <si>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</si>
  <si>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</si>
  <si>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</si>
  <si>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</si>
  <si>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</si>
  <si>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</si>
  <si>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</si>
  <si>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</si>
  <si>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</si>
  <si>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</si>
  <si>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</si>
  <si>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</si>
  <si>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</si>
  <si>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</si>
  <si>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</si>
  <si>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</si>
  <si>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</si>
  <si>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</si>
  <si>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</si>
  <si>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</si>
  <si>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</si>
  <si>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</si>
  <si>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</si>
  <si>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</si>
  <si>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</si>
  <si>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</si>
  <si>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Доход дома за месяц</t>
  </si>
  <si>
    <t>Страхование лифтов ( 1 лифт-87,56)</t>
  </si>
  <si>
    <t>2.4.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</si>
  <si>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</si>
  <si>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</si>
  <si>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</si>
  <si>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</si>
  <si>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Услуги по  содержанию  ,благоустройству и обеспечению санитарного состояния МКД)</t>
  </si>
  <si>
    <t>Итого с прочими доходами за месяц</t>
  </si>
  <si>
    <t>Текущий ремонт МКД ( за счет прочих доходов)</t>
  </si>
  <si>
    <t>1.2.4.</t>
  </si>
  <si>
    <t>НАЛОГ УСНО</t>
  </si>
  <si>
    <t>4.</t>
  </si>
  <si>
    <t>Ремонт кровли по заявкам</t>
  </si>
  <si>
    <t>4.1.</t>
  </si>
  <si>
    <t>3.1.</t>
  </si>
  <si>
    <t>Ремонт межпанельных швов по заявкам</t>
  </si>
  <si>
    <t>3.2.</t>
  </si>
  <si>
    <t>3.3.</t>
  </si>
  <si>
    <t>План работ и услуг по содержанию и ремонту общего имущества МКД на 2022 год по адресу: г.Барнаул ул.Гущина,160</t>
  </si>
  <si>
    <t>ВНЕСЕНИЕ ДОПОЛНЕНИЙ В ПЛАН РАБОТ ПО ТЕКУЩЕМУ РЕМОНТУ МКД ПРОИЗВОДИТСЯ С 01.04.2022 ДО 15.04.2022 ПО ИТОГАМ ГОДОВОГО ОТЧЕТА ЗА 2021 ГОД И УТВЕРЖДАЕТСЯ УПОЛНОМОЧЕННЫМ СОВЕТОМ МКД</t>
  </si>
  <si>
    <t>Начальник ПТО______________/Маматова Т.В.</t>
  </si>
  <si>
    <t>Дезинфекция мусоростволов</t>
  </si>
  <si>
    <t>Замена мусорных контейнеров 3 шт. и 12 колес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</si>
</sst>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00"/>
    <numFmt numFmtId="166" formatCode="0.0"/>
  </numFmts>
  <fonts count="12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2" fillId="0" borderId="1" xfId="0" applyNumberFormat="1" applyFont="1" applyBorder="1"/>
    <xf numFmtId="2" fontId="6" fillId="2" borderId="1" xfId="0" applyNumberFormat="1" applyFont="1" applyFill="1" applyBorder="1"/>
    <xf numFmtId="2" fontId="3" fillId="3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6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2" fontId="8" fillId="0" borderId="1" xfId="0" applyNumberFormat="1" applyFont="1" applyBorder="1"/>
    <xf numFmtId="2" fontId="3" fillId="4" borderId="1" xfId="0" applyNumberFormat="1" applyFont="1" applyFill="1" applyBorder="1"/>
    <xf numFmtId="0" fontId="3" fillId="4" borderId="1" xfId="0" applyFont="1" applyFill="1" applyBorder="1"/>
    <xf numFmtId="164" fontId="8" fillId="0" borderId="1" xfId="0" applyNumberFormat="1" applyFont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0" fontId="8" fillId="0" borderId="1" xfId="0" applyFont="1" applyBorder="1"/>
    <xf numFmtId="166" fontId="3" fillId="4" borderId="1" xfId="0" applyNumberFormat="1" applyFont="1" applyFill="1" applyBorder="1"/>
    <xf numFmtId="165" fontId="8" fillId="0" borderId="1" xfId="0" applyNumberFormat="1" applyFont="1" applyBorder="1"/>
    <xf numFmtId="0" fontId="10" fillId="0" borderId="0" xfId="0" applyFont="1"/>
    <xf numFmtId="0" fontId="0" fillId="0" borderId="0" xfId="0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4" borderId="7" xfId="0" applyNumberFormat="1" applyFont="1" applyFill="1" applyBorder="1" applyAlignment="1">
      <alignment horizontal="center" wrapText="1"/>
    </xf>
    <xf numFmtId="0" fontId="11" fillId="0" borderId="8" xfId="0" applyNumberFormat="1" applyFont="1" applyBorder="1" applyAlignment="1">
      <alignment wrapText="1"/>
    </xf>
    <xf numFmtId="0" fontId="11" fillId="0" borderId="9" xfId="0" applyNumberFormat="1" applyFont="1" applyBorder="1" applyAlignment="1">
      <alignment wrapText="1"/>
    </xf>
    <xf numFmtId="0" fontId="11" fillId="0" borderId="6" xfId="0" applyNumberFormat="1" applyFont="1" applyBorder="1" applyAlignment="1">
      <alignment wrapText="1"/>
    </xf>
    <xf numFmtId="0" fontId="11" fillId="0" borderId="0" xfId="0" applyNumberFormat="1" applyFont="1" applyAlignment="1">
      <alignment wrapText="1"/>
    </xf>
    <xf numFmtId="0" fontId="11" fillId="0" borderId="12" xfId="0" applyNumberFormat="1" applyFont="1" applyBorder="1" applyAlignment="1">
      <alignment wrapText="1"/>
    </xf>
    <xf numFmtId="0" fontId="11" fillId="0" borderId="10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0" fontId="11" fillId="0" borderId="11" xfId="0" applyNumberFormat="1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0" fillId="0" borderId="8" xfId="0" applyBorder="1" applyAlignment="1"/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2"/>
  <sheetViews>
    <sheetView tabSelected="1" zoomScaleNormal="100" workbookViewId="0">
      <selection activeCell="H34" sqref="H34"/>
    </sheetView>
  </sheetViews>
  <sheetFormatPr defaultRowHeight="13.8" x14ac:dyDescent="0.3"/>
  <cols>
    <col min="1" max="1" width="8.5546875" style="26" customWidth="1"/>
    <col min="2" max="2" width="84.4414062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54" t="s">
        <v>73</v>
      </c>
      <c r="B2" s="54"/>
      <c r="C2" s="54"/>
      <c r="D2" s="54"/>
      <c r="E2" s="54"/>
    </row>
    <row r="3" spans="1:5" x14ac:dyDescent="0.3">
      <c r="A3" s="54"/>
      <c r="B3" s="54"/>
      <c r="C3" s="54"/>
      <c r="D3" s="54"/>
      <c r="E3" s="54"/>
    </row>
    <row r="4" spans="1:5" ht="15" customHeight="1" x14ac:dyDescent="0.3">
      <c r="A4" s="55"/>
      <c r="B4" s="55"/>
      <c r="C4" s="55"/>
      <c r="D4" s="55"/>
      <c r="E4" s="55"/>
    </row>
    <row r="5" spans="1:5" ht="15.75" customHeight="1" x14ac:dyDescent="0.3">
      <c r="A5" s="40" t="s">
        <v>0</v>
      </c>
      <c r="B5" s="41"/>
      <c r="C5" s="40" t="s">
        <v>1</v>
      </c>
      <c r="D5" s="42"/>
      <c r="E5" s="41"/>
    </row>
    <row r="6" spans="1:5" ht="15" customHeight="1" x14ac:dyDescent="0.3">
      <c r="A6" s="40" t="s">
        <v>2</v>
      </c>
      <c r="B6" s="41"/>
      <c r="C6" s="40">
        <v>9</v>
      </c>
      <c r="D6" s="42"/>
      <c r="E6" s="41"/>
    </row>
    <row r="7" spans="1:5" ht="14.25" customHeight="1" x14ac:dyDescent="0.3">
      <c r="A7" s="40" t="s">
        <v>3</v>
      </c>
      <c r="B7" s="41"/>
      <c r="C7" s="40">
        <v>17782.740000000002</v>
      </c>
      <c r="D7" s="42"/>
      <c r="E7" s="41"/>
    </row>
    <row r="8" spans="1:5" ht="15.75" customHeight="1" x14ac:dyDescent="0.3">
      <c r="A8" s="40" t="s">
        <v>4</v>
      </c>
      <c r="B8" s="41"/>
      <c r="C8" s="40">
        <v>1967</v>
      </c>
      <c r="D8" s="42"/>
      <c r="E8" s="41"/>
    </row>
    <row r="9" spans="1:5" ht="16.5" customHeight="1" x14ac:dyDescent="0.3">
      <c r="A9" s="40" t="s">
        <v>5</v>
      </c>
      <c r="B9" s="41"/>
      <c r="C9" s="40">
        <v>8.5</v>
      </c>
      <c r="D9" s="42"/>
      <c r="E9" s="41"/>
    </row>
    <row r="10" spans="1:5" ht="15.75" customHeight="1" x14ac:dyDescent="0.3">
      <c r="A10" s="40" t="s">
        <v>6</v>
      </c>
      <c r="B10" s="41"/>
      <c r="C10" s="40">
        <v>38000</v>
      </c>
      <c r="D10" s="42"/>
      <c r="E10" s="41"/>
    </row>
    <row r="11" spans="1:5" ht="15" customHeight="1" x14ac:dyDescent="0.3">
      <c r="A11" s="5"/>
      <c r="B11" s="6" t="s">
        <v>54</v>
      </c>
      <c r="C11" s="5"/>
      <c r="D11" s="9">
        <f>C7*C9</f>
        <v>151153.29</v>
      </c>
      <c r="E11" s="6"/>
    </row>
    <row r="12" spans="1:5" ht="15" customHeight="1" x14ac:dyDescent="0.3">
      <c r="A12" s="5"/>
      <c r="B12" s="6" t="s">
        <v>62</v>
      </c>
      <c r="C12" s="5"/>
      <c r="D12" s="9">
        <f>D11+(C10/12)</f>
        <v>154319.95666666667</v>
      </c>
      <c r="E12" s="6"/>
    </row>
    <row r="13" spans="1:5" ht="14.25" customHeight="1" x14ac:dyDescent="0.3">
      <c r="A13" s="40" t="s">
        <v>7</v>
      </c>
      <c r="B13" s="41"/>
      <c r="C13" s="40">
        <f>(C7*C9*12)+C10</f>
        <v>1851839.48</v>
      </c>
      <c r="D13" s="42"/>
      <c r="E13" s="41"/>
    </row>
    <row r="14" spans="1:5" ht="14.25" customHeight="1" x14ac:dyDescent="0.3">
      <c r="A14" s="40" t="s">
        <v>8</v>
      </c>
      <c r="B14" s="42"/>
      <c r="C14" s="42"/>
      <c r="D14" s="42"/>
      <c r="E14" s="41"/>
    </row>
    <row r="15" spans="1:5" ht="30.75" customHeight="1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20.100000000000001" customHeight="1" x14ac:dyDescent="0.35">
      <c r="A16" s="22">
        <v>1</v>
      </c>
      <c r="B16" s="14" t="s">
        <v>9</v>
      </c>
      <c r="C16" s="20">
        <f>C17+C18</f>
        <v>36318.705679999999</v>
      </c>
      <c r="D16" s="20">
        <f>D17+D18</f>
        <v>2.1291378745157759</v>
      </c>
      <c r="E16" s="20">
        <f>E17+E18</f>
        <v>435824.46816000005</v>
      </c>
    </row>
    <row r="17" spans="1:6" ht="16.5" customHeight="1" x14ac:dyDescent="0.3">
      <c r="A17" s="23" t="s">
        <v>10</v>
      </c>
      <c r="B17" s="8" t="s">
        <v>11</v>
      </c>
      <c r="C17" s="7">
        <f>(D11*13.8%)+(C10*13.8%/12)</f>
        <v>21296.154020000002</v>
      </c>
      <c r="D17" s="7">
        <f>C17/C7</f>
        <v>1.1975743906732033</v>
      </c>
      <c r="E17" s="7">
        <f>C17*12</f>
        <v>255553.84824000002</v>
      </c>
    </row>
    <row r="18" spans="1:6" ht="14.25" customHeight="1" x14ac:dyDescent="0.3">
      <c r="A18" s="4" t="s">
        <v>16</v>
      </c>
      <c r="B18" s="8" t="s">
        <v>17</v>
      </c>
      <c r="C18" s="19">
        <f>SUM(C19:C21)</f>
        <v>15022.551660000001</v>
      </c>
      <c r="D18" s="19">
        <f>SUM(D19:D22)</f>
        <v>0.93156348384257248</v>
      </c>
      <c r="E18" s="19">
        <f t="shared" ref="E18" si="0">SUM(E19:E21)</f>
        <v>180270.61992000003</v>
      </c>
    </row>
    <row r="19" spans="1:6" ht="13.5" customHeight="1" x14ac:dyDescent="0.3">
      <c r="A19" s="23" t="s">
        <v>18</v>
      </c>
      <c r="B19" s="8" t="s">
        <v>19</v>
      </c>
      <c r="C19" s="30">
        <f>E19/12</f>
        <v>5082</v>
      </c>
      <c r="D19" s="30">
        <f>C19/C7</f>
        <v>0.28578273089523887</v>
      </c>
      <c r="E19" s="30">
        <v>60984</v>
      </c>
    </row>
    <row r="20" spans="1:6" ht="43.5" customHeight="1" x14ac:dyDescent="0.3">
      <c r="A20" s="23" t="s">
        <v>20</v>
      </c>
      <c r="B20" s="13" t="s">
        <v>21</v>
      </c>
      <c r="C20" s="7">
        <f>D20*C7</f>
        <v>4801.3398000000007</v>
      </c>
      <c r="D20" s="2">
        <v>0.27</v>
      </c>
      <c r="E20" s="7">
        <f>C20*12</f>
        <v>57616.077600000004</v>
      </c>
    </row>
    <row r="21" spans="1:6" ht="14.25" customHeight="1" x14ac:dyDescent="0.3">
      <c r="A21" s="23" t="s">
        <v>22</v>
      </c>
      <c r="B21" s="8" t="s">
        <v>23</v>
      </c>
      <c r="C21" s="7">
        <f>D11*3.4%</f>
        <v>5139.2118600000003</v>
      </c>
      <c r="D21" s="7">
        <f>C21/C7</f>
        <v>0.28899999999999998</v>
      </c>
      <c r="E21" s="7">
        <f>C21*12</f>
        <v>61670.542320000008</v>
      </c>
    </row>
    <row r="22" spans="1:6" ht="16.5" customHeight="1" x14ac:dyDescent="0.3">
      <c r="A22" s="23" t="s">
        <v>64</v>
      </c>
      <c r="B22" s="8" t="s">
        <v>65</v>
      </c>
      <c r="C22" s="7">
        <f>E22/12</f>
        <v>1543.1995666666669</v>
      </c>
      <c r="D22" s="7">
        <f>C22/C7</f>
        <v>8.6780752947333575E-2</v>
      </c>
      <c r="E22" s="7">
        <f>C13*1%</f>
        <v>18518.394800000002</v>
      </c>
    </row>
    <row r="23" spans="1:6" ht="20.100000000000001" customHeight="1" x14ac:dyDescent="0.35">
      <c r="A23" s="24" t="s">
        <v>24</v>
      </c>
      <c r="B23" s="14" t="s">
        <v>25</v>
      </c>
      <c r="C23" s="20">
        <f>C24+C28+C34</f>
        <v>102243.38293333333</v>
      </c>
      <c r="D23" s="20">
        <f>D24+D28+D34</f>
        <v>5.7495854369649066</v>
      </c>
      <c r="E23" s="20">
        <f>E24+E28+E34</f>
        <v>1226920.5951999999</v>
      </c>
    </row>
    <row r="24" spans="1:6" ht="17.25" customHeight="1" x14ac:dyDescent="0.3">
      <c r="A24" s="25" t="s">
        <v>26</v>
      </c>
      <c r="B24" s="15" t="s">
        <v>27</v>
      </c>
      <c r="C24" s="21">
        <f>SUM(C25:C27)</f>
        <v>4155.7002000000002</v>
      </c>
      <c r="D24" s="21">
        <f>SUM(D25:D27)</f>
        <v>0.2336929067174125</v>
      </c>
      <c r="E24" s="21">
        <f>SUM(E25:E27)</f>
        <v>49868.402399999999</v>
      </c>
    </row>
    <row r="25" spans="1:6" ht="18" customHeight="1" x14ac:dyDescent="0.3">
      <c r="A25" s="23" t="s">
        <v>28</v>
      </c>
      <c r="B25" s="13" t="s">
        <v>59</v>
      </c>
      <c r="C25" s="7">
        <f>D25*C7</f>
        <v>3200.8932</v>
      </c>
      <c r="D25" s="2">
        <v>0.18</v>
      </c>
      <c r="E25" s="7">
        <f>C25*12</f>
        <v>38410.718399999998</v>
      </c>
    </row>
    <row r="26" spans="1:6" ht="13.5" customHeight="1" x14ac:dyDescent="0.3">
      <c r="A26" s="23" t="s">
        <v>29</v>
      </c>
      <c r="B26" s="2" t="s">
        <v>30</v>
      </c>
      <c r="C26" s="7">
        <f>D26*C7</f>
        <v>889.13700000000017</v>
      </c>
      <c r="D26" s="2">
        <v>0.05</v>
      </c>
      <c r="E26" s="7">
        <f>C26*12</f>
        <v>10669.644000000002</v>
      </c>
    </row>
    <row r="27" spans="1:6" ht="16.5" customHeight="1" x14ac:dyDescent="0.3">
      <c r="A27" s="33" t="s">
        <v>31</v>
      </c>
      <c r="B27" s="35" t="s">
        <v>55</v>
      </c>
      <c r="C27" s="35">
        <f>E27/12</f>
        <v>65.67</v>
      </c>
      <c r="D27" s="37">
        <f>C27/C7</f>
        <v>3.6929067174125019E-3</v>
      </c>
      <c r="E27" s="35">
        <f>87.56*9</f>
        <v>788.04</v>
      </c>
    </row>
    <row r="28" spans="1:6" ht="20.100000000000001" customHeight="1" x14ac:dyDescent="0.3">
      <c r="A28" s="34" t="s">
        <v>32</v>
      </c>
      <c r="B28" s="17" t="s">
        <v>33</v>
      </c>
      <c r="C28" s="21">
        <f>SUM(C29:C33)</f>
        <v>47518.159599999999</v>
      </c>
      <c r="D28" s="21">
        <f>SUM(D29:D33)</f>
        <v>2.6721506134600177</v>
      </c>
      <c r="E28" s="21">
        <f>SUM(E29:E33)</f>
        <v>570217.91520000005</v>
      </c>
    </row>
    <row r="29" spans="1:6" ht="15" customHeight="1" x14ac:dyDescent="0.3">
      <c r="A29" s="33" t="s">
        <v>34</v>
      </c>
      <c r="B29" s="13" t="s">
        <v>60</v>
      </c>
      <c r="C29" s="7">
        <f>D29*C7</f>
        <v>31119.795000000002</v>
      </c>
      <c r="D29" s="2">
        <v>1.75</v>
      </c>
      <c r="E29" s="7">
        <f>C29*12</f>
        <v>373437.54000000004</v>
      </c>
    </row>
    <row r="30" spans="1:6" ht="15" customHeight="1" x14ac:dyDescent="0.3">
      <c r="A30" s="33" t="s">
        <v>35</v>
      </c>
      <c r="B30" s="2" t="s">
        <v>36</v>
      </c>
      <c r="C30" s="35">
        <v>2350</v>
      </c>
      <c r="D30" s="30">
        <f>C30/C7</f>
        <v>0.13215061346001797</v>
      </c>
      <c r="E30" s="35">
        <f>C30*12</f>
        <v>28200</v>
      </c>
      <c r="F30" s="38"/>
    </row>
    <row r="31" spans="1:6" ht="15.75" customHeight="1" x14ac:dyDescent="0.3">
      <c r="A31" s="33" t="s">
        <v>37</v>
      </c>
      <c r="B31" s="2" t="s">
        <v>30</v>
      </c>
      <c r="C31" s="7">
        <f>D31*C7</f>
        <v>1600.4466</v>
      </c>
      <c r="D31" s="2">
        <v>0.09</v>
      </c>
      <c r="E31" s="7">
        <f>C31*12</f>
        <v>19205.359199999999</v>
      </c>
    </row>
    <row r="32" spans="1:6" ht="18" customHeight="1" x14ac:dyDescent="0.3">
      <c r="A32" s="33" t="s">
        <v>38</v>
      </c>
      <c r="B32" s="2" t="s">
        <v>40</v>
      </c>
      <c r="C32" s="7">
        <f>D32*C7</f>
        <v>533.48220000000003</v>
      </c>
      <c r="D32" s="2">
        <v>0.03</v>
      </c>
      <c r="E32" s="7">
        <f>C32*12</f>
        <v>6401.7864000000009</v>
      </c>
    </row>
    <row r="33" spans="1:5" ht="15" customHeight="1" x14ac:dyDescent="0.3">
      <c r="A33" s="33" t="s">
        <v>39</v>
      </c>
      <c r="B33" s="2" t="s">
        <v>41</v>
      </c>
      <c r="C33" s="7">
        <f>D33*C7</f>
        <v>11914.435800000001</v>
      </c>
      <c r="D33" s="2">
        <v>0.67</v>
      </c>
      <c r="E33" s="7">
        <f>C33*12</f>
        <v>142973.22960000002</v>
      </c>
    </row>
    <row r="34" spans="1:5" ht="31.5" customHeight="1" x14ac:dyDescent="0.3">
      <c r="A34" s="34" t="s">
        <v>42</v>
      </c>
      <c r="B34" s="18" t="s">
        <v>43</v>
      </c>
      <c r="C34" s="21">
        <f>SUM(C35:C40)</f>
        <v>50569.523133333329</v>
      </c>
      <c r="D34" s="21">
        <f>SUM(D35:D40)</f>
        <v>2.8437419167874762</v>
      </c>
      <c r="E34" s="21">
        <f>SUM(E35:E40)</f>
        <v>606834.27759999991</v>
      </c>
    </row>
    <row r="35" spans="1:5" ht="30.75" customHeight="1" x14ac:dyDescent="0.3">
      <c r="A35" s="33" t="s">
        <v>44</v>
      </c>
      <c r="B35" s="12" t="s">
        <v>61</v>
      </c>
      <c r="C35" s="7">
        <f>D35*C7</f>
        <v>44990.332199999997</v>
      </c>
      <c r="D35" s="2">
        <v>2.5299999999999998</v>
      </c>
      <c r="E35" s="7">
        <f>C35*12</f>
        <v>539883.98639999994</v>
      </c>
    </row>
    <row r="36" spans="1:5" ht="15.75" customHeight="1" x14ac:dyDescent="0.3">
      <c r="A36" s="33" t="s">
        <v>46</v>
      </c>
      <c r="B36" s="1" t="s">
        <v>45</v>
      </c>
      <c r="C36" s="7">
        <f>D36*C7</f>
        <v>1600.4466</v>
      </c>
      <c r="D36" s="2">
        <v>0.09</v>
      </c>
      <c r="E36" s="7">
        <f t="shared" ref="E36:E40" si="1">C36*12</f>
        <v>19205.359199999999</v>
      </c>
    </row>
    <row r="37" spans="1:5" ht="14.25" customHeight="1" x14ac:dyDescent="0.3">
      <c r="A37" s="33" t="s">
        <v>47</v>
      </c>
      <c r="B37" s="2" t="s">
        <v>48</v>
      </c>
      <c r="C37" s="7">
        <f>D37*C7</f>
        <v>355.65480000000002</v>
      </c>
      <c r="D37" s="2">
        <v>0.02</v>
      </c>
      <c r="E37" s="7">
        <f t="shared" si="1"/>
        <v>4267.8576000000003</v>
      </c>
    </row>
    <row r="38" spans="1:5" ht="15.75" customHeight="1" x14ac:dyDescent="0.3">
      <c r="A38" s="33" t="s">
        <v>49</v>
      </c>
      <c r="B38" s="2" t="s">
        <v>50</v>
      </c>
      <c r="C38" s="30">
        <f>D38*C7</f>
        <v>533.48220000000003</v>
      </c>
      <c r="D38" s="35">
        <v>0.03</v>
      </c>
      <c r="E38" s="30">
        <f t="shared" si="1"/>
        <v>6401.7864000000009</v>
      </c>
    </row>
    <row r="39" spans="1:5" ht="15" customHeight="1" x14ac:dyDescent="0.3">
      <c r="A39" s="33" t="s">
        <v>51</v>
      </c>
      <c r="B39" s="2" t="s">
        <v>52</v>
      </c>
      <c r="C39" s="30">
        <f>E39/12</f>
        <v>1311.3333333333333</v>
      </c>
      <c r="D39" s="30">
        <f>C39/C7</f>
        <v>7.3741916787476686E-2</v>
      </c>
      <c r="E39" s="30">
        <f>C8*4*2</f>
        <v>15736</v>
      </c>
    </row>
    <row r="40" spans="1:5" ht="15" customHeight="1" x14ac:dyDescent="0.3">
      <c r="A40" s="23" t="s">
        <v>53</v>
      </c>
      <c r="B40" s="2" t="s">
        <v>30</v>
      </c>
      <c r="C40" s="7">
        <f>D40*C7</f>
        <v>1778.2740000000003</v>
      </c>
      <c r="D40" s="2">
        <v>0.1</v>
      </c>
      <c r="E40" s="7">
        <f t="shared" si="1"/>
        <v>21339.288000000004</v>
      </c>
    </row>
    <row r="41" spans="1:5" ht="20.100000000000001" customHeight="1" x14ac:dyDescent="0.3">
      <c r="A41" s="25" t="s">
        <v>56</v>
      </c>
      <c r="B41" s="16" t="s">
        <v>57</v>
      </c>
      <c r="C41" s="21">
        <f>D41*C7</f>
        <v>11048.001820000018</v>
      </c>
      <c r="D41" s="21">
        <f>C9-D16-D23</f>
        <v>0.62127668851931794</v>
      </c>
      <c r="E41" s="21">
        <f>C41*12</f>
        <v>132576.0218400002</v>
      </c>
    </row>
    <row r="42" spans="1:5" ht="14.25" customHeight="1" x14ac:dyDescent="0.3">
      <c r="A42" s="23" t="s">
        <v>69</v>
      </c>
      <c r="B42" s="2" t="s">
        <v>70</v>
      </c>
      <c r="C42" s="7">
        <f t="shared" ref="C42:C44" si="2">E42/12</f>
        <v>214.66833333333332</v>
      </c>
      <c r="D42" s="7">
        <f>C42/C7</f>
        <v>1.2071724229974306E-2</v>
      </c>
      <c r="E42" s="32">
        <v>2576.02</v>
      </c>
    </row>
    <row r="43" spans="1:5" s="39" customFormat="1" ht="14.25" customHeight="1" x14ac:dyDescent="0.3">
      <c r="A43" s="23" t="s">
        <v>71</v>
      </c>
      <c r="B43" s="2" t="s">
        <v>76</v>
      </c>
      <c r="C43" s="7">
        <f t="shared" si="2"/>
        <v>7500</v>
      </c>
      <c r="D43" s="7">
        <f>C43/C7</f>
        <v>0.42175727700005733</v>
      </c>
      <c r="E43" s="32">
        <v>90000</v>
      </c>
    </row>
    <row r="44" spans="1:5" ht="15.75" customHeight="1" x14ac:dyDescent="0.3">
      <c r="A44" s="23" t="s">
        <v>72</v>
      </c>
      <c r="B44" s="2" t="s">
        <v>77</v>
      </c>
      <c r="C44" s="7">
        <f t="shared" si="2"/>
        <v>3333.3333333333335</v>
      </c>
      <c r="D44" s="7">
        <f>C44/C7</f>
        <v>0.18744767866669215</v>
      </c>
      <c r="E44" s="32">
        <v>40000</v>
      </c>
    </row>
    <row r="45" spans="1:5" ht="16.5" customHeight="1" x14ac:dyDescent="0.3">
      <c r="A45" s="28"/>
      <c r="B45" s="29" t="s">
        <v>58</v>
      </c>
      <c r="C45" s="27">
        <f>C41+C23+C16</f>
        <v>149610.09043333336</v>
      </c>
      <c r="D45" s="27">
        <f>D41+D23+D16</f>
        <v>8.5</v>
      </c>
      <c r="E45" s="27">
        <f>E41+E23+E16</f>
        <v>1795321.0852000001</v>
      </c>
    </row>
    <row r="46" spans="1:5" ht="15.6" x14ac:dyDescent="0.3">
      <c r="A46" s="28" t="s">
        <v>66</v>
      </c>
      <c r="B46" s="16" t="s">
        <v>63</v>
      </c>
      <c r="C46" s="16">
        <f>D46*C7</f>
        <v>3166.6666666666661</v>
      </c>
      <c r="D46" s="21">
        <f>C10/C7/12</f>
        <v>0.17807529473335751</v>
      </c>
      <c r="E46" s="16">
        <f>C46*12</f>
        <v>37999.999999999993</v>
      </c>
    </row>
    <row r="47" spans="1:5" ht="15.6" x14ac:dyDescent="0.3">
      <c r="A47" s="23" t="s">
        <v>68</v>
      </c>
      <c r="B47" s="32" t="s">
        <v>67</v>
      </c>
      <c r="C47" s="36">
        <f>E47/12</f>
        <v>3166.6666666666665</v>
      </c>
      <c r="D47" s="31">
        <f>C47/C7</f>
        <v>0.17807529473335754</v>
      </c>
      <c r="E47" s="32">
        <v>38000</v>
      </c>
    </row>
    <row r="48" spans="1:5" x14ac:dyDescent="0.3">
      <c r="A48" s="43" t="s">
        <v>74</v>
      </c>
      <c r="B48" s="44"/>
      <c r="C48" s="44"/>
      <c r="D48" s="44"/>
      <c r="E48" s="45"/>
    </row>
    <row r="49" spans="1:5" x14ac:dyDescent="0.3">
      <c r="A49" s="46"/>
      <c r="B49" s="47"/>
      <c r="C49" s="47"/>
      <c r="D49" s="47"/>
      <c r="E49" s="48"/>
    </row>
    <row r="50" spans="1:5" x14ac:dyDescent="0.3">
      <c r="A50" s="46"/>
      <c r="B50" s="47"/>
      <c r="C50" s="47"/>
      <c r="D50" s="47"/>
      <c r="E50" s="48"/>
    </row>
    <row r="51" spans="1:5" x14ac:dyDescent="0.3">
      <c r="A51" s="49"/>
      <c r="B51" s="50"/>
      <c r="C51" s="50"/>
      <c r="D51" s="50"/>
      <c r="E51" s="51"/>
    </row>
    <row r="52" spans="1:5" ht="42" customHeight="1" x14ac:dyDescent="0.3">
      <c r="A52" s="52" t="s">
        <v>75</v>
      </c>
      <c r="B52" s="53"/>
      <c r="C52" s="3"/>
      <c r="D52" s="3"/>
      <c r="E52" s="3"/>
    </row>
  </sheetData>
  <mergeCells count="18">
    <mergeCell ref="A2:E4"/>
    <mergeCell ref="A5:B5"/>
    <mergeCell ref="C5:E5"/>
    <mergeCell ref="A6:B6"/>
    <mergeCell ref="C6:E6"/>
    <mergeCell ref="A10:B10"/>
    <mergeCell ref="C10:E10"/>
    <mergeCell ref="A48:E51"/>
    <mergeCell ref="A52:B52"/>
    <mergeCell ref="A7:B7"/>
    <mergeCell ref="C7:E7"/>
    <mergeCell ref="A13:B13"/>
    <mergeCell ref="C13:E13"/>
    <mergeCell ref="A14:E14"/>
    <mergeCell ref="A8:B8"/>
    <mergeCell ref="C8:E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Гущина,160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2021-12-09T04:31:32Z</cp:lastPrinted>
  <dcterms:created xsi:type="dcterms:W3CDTF">2021-10-01T06:56:05Z</dcterms:created>
  <dcterms:modified xsi:type="dcterms:W3CDTF">2021-12-09T04:31:35Z</dcterms:modified>
</cp:coreProperties>
</file>