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С.Поляна, 5к2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3" i="87"/>
  <c r="D33" s="1"/>
  <c r="C32"/>
  <c r="D32" s="1"/>
  <c r="C31"/>
  <c r="D31" s="1"/>
  <c r="C30"/>
  <c r="D30" s="1"/>
  <c r="C29"/>
  <c r="D29" s="1"/>
  <c r="C36" l="1"/>
  <c r="D36" s="1"/>
  <c r="C35"/>
  <c r="D35" s="1"/>
  <c r="C17" l="1"/>
  <c r="C28" l="1"/>
  <c r="D28" s="1"/>
  <c r="D18"/>
  <c r="E18"/>
  <c r="E25"/>
  <c r="C16"/>
  <c r="C11"/>
  <c r="D34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7"/>
  <c r="E34"/>
  <c r="C34"/>
</calcChain>
</file>

<file path=xl/sharedStrings.xml><?xml version="1.0" encoding="utf-8"?>
<sst xmlns="http://schemas.openxmlformats.org/spreadsheetml/2006/main" count="140" uniqueCount="117">
  <si>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</si>
  <si>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</si>
  <si>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</si>
  <si>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</si>
  <si>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</si>
  <si>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</si>
  <si>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</si>
  <si>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</si>
  <si>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</si>
  <si>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</si>
  <si>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</si>
  <si>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</si>
  <si>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</si>
  <si>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</si>
  <si>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</si>
  <si>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</si>
  <si>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</si>
  <si>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</si>
  <si>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</si>
  <si>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</si>
  <si>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</si>
  <si>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</si>
  <si>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</si>
  <si>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</si>
  <si>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</si>
  <si>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</si>
  <si>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</si>
  <si>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</si>
  <si>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</si>
  <si>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</si>
  <si>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</si>
  <si>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</si>
  <si>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</si>
  <si>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</si>
  <si>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</si>
  <si>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</si>
  <si>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</si>
  <si>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</si>
  <si>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</si>
  <si>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</si>
  <si>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</si>
  <si>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</si>
  <si>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</si>
  <si>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</si>
  <si>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</si>
  <si>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</si>
  <si>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</si>
  <si>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</si>
  <si>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</si>
  <si>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</si>
  <si>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</si>
  <si>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</si>
  <si>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</si>
  <si>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</si>
  <si>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</si>
  <si>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</si>
  <si>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</si>
  <si>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</si>
  <si>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</si>
  <si>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</si>
  <si>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</si>
  <si>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</si>
  <si>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</si>
  <si>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</si>
  <si>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</si>
  <si>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</si>
  <si>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</si>
  <si>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</si>
  <si>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</si>
  <si>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</si>
  <si>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</si>
  <si>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</si>
  <si>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</si>
  <si>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</si>
  <si>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</si>
  <si>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</si>
  <si>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</si>
  <si>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</si>
  <si>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</si>
  <si>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</si>
  <si>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</si>
  <si>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</si>
  <si>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</si>
  <si>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</si>
  <si>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</si>
  <si>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</si>
  <si>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</si>
  <si>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</si>
  <si>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</si>
  <si>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</si>
  <si>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</si>
  <si>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</si>
  <si>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</si>
  <si>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</si>
  <si>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</si>
  <si>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</si>
  <si>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</si>
  <si>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</si>
  <si>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</si>
  <si>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</si>
  <si>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</si>
  <si>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</si>
  <si>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</si>
  <si>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</si>
  <si>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Итого услуги по управлению и содержанию МКД</t>
  </si>
  <si>
    <t xml:space="preserve">итого работ по текущему ремонту: </t>
  </si>
  <si>
    <t>3.6.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</si>
  <si>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</si>
  <si>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</si>
  <si>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</si>
  <si>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С.Поляна, 5 корпус 2</t>
  </si>
  <si>
    <t>Промывка,опресовка ОС</t>
  </si>
  <si>
    <t>Ремон кровли пот заявкам 50 кв.м.</t>
  </si>
  <si>
    <t>Ремонт межпанельных швов 30 м/п</t>
  </si>
  <si>
    <t>Диагностика лифта</t>
  </si>
  <si>
    <t>Последиагностический ремонт лифта</t>
  </si>
  <si>
    <t>Замена двери мусороприемной камеры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</si>
</sst>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0" t="s">
        <v>41</v>
      </c>
      <c r="F1" s="110"/>
      <c r="G1" s="110"/>
    </row>
    <row r="2" spans="1:7" ht="30.6" customHeight="1">
      <c r="A2" s="111" t="s">
        <v>66</v>
      </c>
      <c r="B2" s="111"/>
      <c r="C2" s="111"/>
      <c r="D2" s="111"/>
      <c r="E2" s="111"/>
      <c r="F2" s="111"/>
      <c r="G2" s="11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2" t="s">
        <v>50</v>
      </c>
      <c r="D4" s="113"/>
      <c r="E4" s="113"/>
      <c r="F4" s="42"/>
    </row>
    <row r="5" spans="1:7">
      <c r="B5" s="9" t="s">
        <v>1</v>
      </c>
      <c r="C5" s="114">
        <v>4</v>
      </c>
      <c r="D5" s="115"/>
      <c r="E5" s="115"/>
      <c r="F5" s="43"/>
    </row>
    <row r="6" spans="1:7">
      <c r="B6" s="10" t="s">
        <v>2</v>
      </c>
      <c r="C6" s="114">
        <v>7505.5</v>
      </c>
      <c r="D6" s="115"/>
      <c r="E6" s="115"/>
      <c r="F6" s="43"/>
    </row>
    <row r="7" spans="1:7" ht="18.75" customHeight="1">
      <c r="B7" s="39" t="s">
        <v>47</v>
      </c>
      <c r="C7" s="107">
        <v>64200</v>
      </c>
      <c r="D7" s="108"/>
      <c r="E7" s="109"/>
      <c r="F7" s="44"/>
    </row>
    <row r="8" spans="1:7">
      <c r="B8" s="56"/>
      <c r="D8" s="38">
        <v>9</v>
      </c>
    </row>
    <row r="9" spans="1:7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0" t="s">
        <v>34</v>
      </c>
      <c r="C46" s="12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topLeftCell="A16" zoomScale="77" zoomScaleNormal="77" workbookViewId="0">
      <selection activeCell="B30" sqref="B30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 t="s">
        <v>41</v>
      </c>
    </row>
    <row r="2" spans="1:5" ht="35.25" customHeight="1">
      <c r="A2" s="134" t="s">
        <v>110</v>
      </c>
      <c r="B2" s="134"/>
      <c r="C2" s="134"/>
      <c r="D2" s="134"/>
      <c r="E2" s="134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5" t="s">
        <v>93</v>
      </c>
      <c r="D4" s="136"/>
      <c r="E4" s="136"/>
    </row>
    <row r="5" spans="1:5" ht="19.5">
      <c r="B5" s="65" t="s">
        <v>1</v>
      </c>
      <c r="C5" s="137">
        <v>1</v>
      </c>
      <c r="D5" s="138"/>
      <c r="E5" s="138"/>
    </row>
    <row r="6" spans="1:5" ht="19.5">
      <c r="B6" s="68" t="s">
        <v>2</v>
      </c>
      <c r="C6" s="137">
        <v>3222.6</v>
      </c>
      <c r="D6" s="138"/>
      <c r="E6" s="138"/>
    </row>
    <row r="7" spans="1:5" ht="19.5">
      <c r="B7" s="68" t="s">
        <v>88</v>
      </c>
      <c r="C7" s="69">
        <v>405</v>
      </c>
      <c r="D7" s="70"/>
      <c r="E7" s="71"/>
    </row>
    <row r="8" spans="1:5" ht="19.5">
      <c r="B8" s="79" t="s">
        <v>89</v>
      </c>
      <c r="C8" s="76">
        <v>1419580.53</v>
      </c>
      <c r="D8" s="77"/>
      <c r="E8" s="78"/>
    </row>
    <row r="9" spans="1:5">
      <c r="B9" s="72" t="s">
        <v>86</v>
      </c>
      <c r="C9" s="106">
        <v>10</v>
      </c>
      <c r="D9" s="63"/>
      <c r="E9" s="46"/>
    </row>
    <row r="10" spans="1:5">
      <c r="B10" s="72" t="s">
        <v>90</v>
      </c>
      <c r="C10" s="106">
        <v>42394</v>
      </c>
      <c r="D10" s="63"/>
      <c r="E10" s="46"/>
    </row>
    <row r="11" spans="1:5">
      <c r="B11" s="72" t="s">
        <v>87</v>
      </c>
      <c r="C11" s="73">
        <f>C6*C9*12</f>
        <v>386712</v>
      </c>
      <c r="D11" s="63">
        <f>C11/12</f>
        <v>32226</v>
      </c>
      <c r="E11" s="46"/>
    </row>
    <row r="12" spans="1:5">
      <c r="A12" s="146"/>
      <c r="B12" s="147"/>
      <c r="C12" s="147"/>
      <c r="D12" s="147"/>
      <c r="E12" s="136"/>
    </row>
    <row r="13" spans="1:5">
      <c r="A13" s="82"/>
      <c r="B13" s="83"/>
      <c r="C13" s="83"/>
      <c r="D13" s="84"/>
      <c r="E13" s="85"/>
    </row>
    <row r="14" spans="1:5" ht="18.75" customHeight="1">
      <c r="A14" s="148" t="s">
        <v>4</v>
      </c>
      <c r="B14" s="126" t="s">
        <v>5</v>
      </c>
      <c r="C14" s="150" t="s">
        <v>32</v>
      </c>
      <c r="D14" s="152" t="s">
        <v>43</v>
      </c>
      <c r="E14" s="153"/>
    </row>
    <row r="15" spans="1:5" ht="75">
      <c r="A15" s="149"/>
      <c r="B15" s="127"/>
      <c r="C15" s="151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14952.863999999998</v>
      </c>
      <c r="D16" s="15">
        <v>4.6399999999999997</v>
      </c>
      <c r="E16" s="15">
        <f>C16*12</f>
        <v>179434.36799999996</v>
      </c>
    </row>
    <row r="17" spans="1:5">
      <c r="A17" s="75" t="s">
        <v>10</v>
      </c>
      <c r="B17" s="18" t="s">
        <v>11</v>
      </c>
      <c r="C17" s="15">
        <f>0.67*C6</f>
        <v>2159.1420000000003</v>
      </c>
      <c r="D17" s="15">
        <v>0.67</v>
      </c>
      <c r="E17" s="15">
        <f>C17*12</f>
        <v>25909.704000000005</v>
      </c>
    </row>
    <row r="18" spans="1:5">
      <c r="A18" s="75" t="s">
        <v>12</v>
      </c>
      <c r="B18" s="18" t="s">
        <v>33</v>
      </c>
      <c r="C18" s="15">
        <v>1350</v>
      </c>
      <c r="D18" s="15">
        <f>C18/C6</f>
        <v>0.41891640290448706</v>
      </c>
      <c r="E18" s="15">
        <f>C18*12</f>
        <v>16200</v>
      </c>
    </row>
    <row r="19" spans="1:5">
      <c r="A19" s="88" t="s">
        <v>13</v>
      </c>
      <c r="B19" s="46" t="s">
        <v>58</v>
      </c>
      <c r="C19" s="15">
        <f>E19/12</f>
        <v>87.57</v>
      </c>
      <c r="D19" s="15">
        <f>C19/C6</f>
        <v>2.7173710668404391E-2</v>
      </c>
      <c r="E19" s="3">
        <v>1050.8399999999999</v>
      </c>
    </row>
    <row r="20" spans="1:5">
      <c r="A20" s="88" t="s">
        <v>14</v>
      </c>
      <c r="B20" s="1" t="s">
        <v>38</v>
      </c>
      <c r="C20" s="15">
        <f t="shared" ref="C20" si="0">E20/12</f>
        <v>33.75</v>
      </c>
      <c r="D20" s="54">
        <f>C20/C7</f>
        <v>8.3333333333333329E-2</v>
      </c>
      <c r="E20" s="15">
        <v>405</v>
      </c>
    </row>
    <row r="21" spans="1:5">
      <c r="A21" s="88" t="s">
        <v>45</v>
      </c>
      <c r="B21" s="1" t="s">
        <v>85</v>
      </c>
      <c r="C21" s="15">
        <f>E21/12</f>
        <v>70.875</v>
      </c>
      <c r="D21" s="54">
        <f>C21/C6</f>
        <v>2.1993111152485572E-2</v>
      </c>
      <c r="E21" s="15">
        <v>850.5</v>
      </c>
    </row>
    <row r="22" spans="1:5" s="89" customFormat="1">
      <c r="A22" s="88" t="s">
        <v>94</v>
      </c>
      <c r="B22" s="1" t="s">
        <v>37</v>
      </c>
      <c r="C22" s="15">
        <f>C11*12%/12</f>
        <v>3867.1199999999994</v>
      </c>
      <c r="D22" s="15">
        <f>C22/C6</f>
        <v>1.2</v>
      </c>
      <c r="E22" s="3">
        <f>C11*12%</f>
        <v>46405.439999999995</v>
      </c>
    </row>
    <row r="23" spans="1:5" ht="37.5">
      <c r="A23" s="88" t="s">
        <v>95</v>
      </c>
      <c r="B23" s="1" t="s">
        <v>83</v>
      </c>
      <c r="C23" s="15">
        <f>C11*0.9%/12</f>
        <v>290.03400000000005</v>
      </c>
      <c r="D23" s="15">
        <f>C23/C6</f>
        <v>9.0000000000000024E-2</v>
      </c>
      <c r="E23" s="3">
        <f>C11*0.9%</f>
        <v>3480.4080000000004</v>
      </c>
    </row>
    <row r="24" spans="1:5" s="89" customFormat="1">
      <c r="A24" s="88" t="s">
        <v>96</v>
      </c>
      <c r="B24" s="1" t="s">
        <v>84</v>
      </c>
      <c r="C24" s="15">
        <f>C11*2.5%/12</f>
        <v>805.65000000000009</v>
      </c>
      <c r="D24" s="15">
        <f>C24/C6</f>
        <v>0.25000000000000006</v>
      </c>
      <c r="E24" s="3">
        <f>C24*12</f>
        <v>9667.8000000000011</v>
      </c>
    </row>
    <row r="25" spans="1:5" s="91" customFormat="1">
      <c r="A25" s="88" t="s">
        <v>97</v>
      </c>
      <c r="B25" s="48" t="s">
        <v>92</v>
      </c>
      <c r="C25" s="49">
        <f>E25/12</f>
        <v>1182.9837749999999</v>
      </c>
      <c r="D25" s="49">
        <f>E25/C6/12</f>
        <v>0.36708985756842299</v>
      </c>
      <c r="E25" s="50">
        <f>C8*1%</f>
        <v>14195.8053</v>
      </c>
    </row>
    <row r="26" spans="1:5" s="93" customFormat="1">
      <c r="A26" s="92"/>
      <c r="B26" s="63" t="s">
        <v>104</v>
      </c>
      <c r="C26" s="14">
        <f>SUM(C16:C25)</f>
        <v>24799.988774999998</v>
      </c>
      <c r="D26" s="14">
        <f>SUM(D16:D25)</f>
        <v>7.7685064156271331</v>
      </c>
      <c r="E26" s="14">
        <f>SUM(E16:E25)</f>
        <v>297599.86529999995</v>
      </c>
    </row>
    <row r="27" spans="1:5" ht="37.5">
      <c r="A27" s="88"/>
      <c r="B27" s="74" t="s">
        <v>91</v>
      </c>
      <c r="C27" s="101">
        <f>E27/12</f>
        <v>7426.0112250000047</v>
      </c>
      <c r="D27" s="101">
        <f>C27/C6</f>
        <v>2.3043540076335893</v>
      </c>
      <c r="E27" s="101">
        <f>C11-E26</f>
        <v>89112.134700000053</v>
      </c>
    </row>
    <row r="28" spans="1:5">
      <c r="A28" s="90" t="s">
        <v>98</v>
      </c>
      <c r="B28" s="48" t="s">
        <v>113</v>
      </c>
      <c r="C28" s="15">
        <f>E28/12</f>
        <v>1000</v>
      </c>
      <c r="D28" s="54">
        <f>C28/C6</f>
        <v>0.31030844659591633</v>
      </c>
      <c r="E28" s="50">
        <v>12000</v>
      </c>
    </row>
    <row r="29" spans="1:5">
      <c r="A29" s="90" t="s">
        <v>99</v>
      </c>
      <c r="B29" s="1" t="s">
        <v>111</v>
      </c>
      <c r="C29" s="15">
        <f t="shared" ref="C29:C33" si="1">E29/12</f>
        <v>208.33333333333334</v>
      </c>
      <c r="D29" s="54">
        <f>C29/C6</f>
        <v>6.4647593040815909E-2</v>
      </c>
      <c r="E29" s="50">
        <v>2500</v>
      </c>
    </row>
    <row r="30" spans="1:5">
      <c r="A30" s="90" t="s">
        <v>100</v>
      </c>
      <c r="B30" s="1" t="s">
        <v>114</v>
      </c>
      <c r="C30" s="15">
        <f t="shared" si="1"/>
        <v>1262.8141666666668</v>
      </c>
      <c r="D30" s="54">
        <f>C30/C6</f>
        <v>0.39186190239764995</v>
      </c>
      <c r="E30" s="50">
        <v>15153.77</v>
      </c>
    </row>
    <row r="31" spans="1:5">
      <c r="A31" s="90" t="s">
        <v>101</v>
      </c>
      <c r="B31" s="1" t="s">
        <v>115</v>
      </c>
      <c r="C31" s="15">
        <f t="shared" si="1"/>
        <v>2500</v>
      </c>
      <c r="D31" s="54">
        <f>C31/C6</f>
        <v>0.77577111648979091</v>
      </c>
      <c r="E31" s="50">
        <v>30000</v>
      </c>
    </row>
    <row r="32" spans="1:5">
      <c r="A32" s="90" t="s">
        <v>102</v>
      </c>
      <c r="B32" s="1" t="s">
        <v>112</v>
      </c>
      <c r="C32" s="15">
        <f t="shared" si="1"/>
        <v>958.33333333333337</v>
      </c>
      <c r="D32" s="54">
        <f>C32/C6</f>
        <v>0.29737892798775317</v>
      </c>
      <c r="E32" s="50">
        <v>11500</v>
      </c>
    </row>
    <row r="33" spans="1:6">
      <c r="A33" s="90" t="s">
        <v>106</v>
      </c>
      <c r="B33" s="1" t="s">
        <v>116</v>
      </c>
      <c r="C33" s="15">
        <f t="shared" si="1"/>
        <v>1250</v>
      </c>
      <c r="D33" s="54">
        <f>C33/C6</f>
        <v>0.38788555824489546</v>
      </c>
      <c r="E33" s="50">
        <v>15000</v>
      </c>
    </row>
    <row r="34" spans="1:6">
      <c r="A34" s="75"/>
      <c r="B34" s="22" t="s">
        <v>105</v>
      </c>
      <c r="C34" s="14">
        <f ca="1">SUM(C28:C36)</f>
        <v>20666.666666666668</v>
      </c>
      <c r="D34" s="14">
        <f>SUM(D28:D33)</f>
        <v>2.2278535447568215</v>
      </c>
      <c r="E34" s="14">
        <f ca="1">SUM(E28:E36)</f>
        <v>345000</v>
      </c>
      <c r="F34" s="102"/>
    </row>
    <row r="35" spans="1:6">
      <c r="A35" s="90" t="s">
        <v>103</v>
      </c>
      <c r="B35" s="105" t="s">
        <v>109</v>
      </c>
      <c r="C35" s="101">
        <f>E35/12</f>
        <v>0</v>
      </c>
      <c r="D35" s="101">
        <f>C35/C6</f>
        <v>0</v>
      </c>
      <c r="E35" s="101">
        <v>0</v>
      </c>
    </row>
    <row r="36" spans="1:6" ht="18" customHeight="1">
      <c r="A36" s="18"/>
      <c r="B36" s="18"/>
      <c r="C36" s="15">
        <f>E36/12</f>
        <v>0</v>
      </c>
      <c r="D36" s="54">
        <f>C36/C6</f>
        <v>0</v>
      </c>
      <c r="E36" s="15">
        <v>0</v>
      </c>
    </row>
    <row r="37" spans="1:6" ht="33" customHeight="1">
      <c r="A37" s="75"/>
      <c r="B37" s="116" t="s">
        <v>108</v>
      </c>
      <c r="C37" s="139"/>
      <c r="D37" s="103">
        <f>D26+D34</f>
        <v>9.9963599603839555</v>
      </c>
      <c r="E37" s="100"/>
    </row>
    <row r="38" spans="1:6">
      <c r="A38" s="94"/>
      <c r="B38" s="94"/>
      <c r="C38" s="95"/>
      <c r="D38" s="26"/>
      <c r="E38" s="95"/>
    </row>
    <row r="39" spans="1:6">
      <c r="A39" s="94"/>
      <c r="B39" s="94"/>
      <c r="C39" s="95"/>
      <c r="D39" s="95"/>
      <c r="E39" s="95"/>
    </row>
    <row r="40" spans="1:6">
      <c r="A40" s="96"/>
      <c r="B40" s="140" t="s">
        <v>107</v>
      </c>
      <c r="C40" s="141"/>
      <c r="D40" s="141"/>
      <c r="E40" s="142"/>
    </row>
    <row r="41" spans="1:6" ht="40.5" customHeight="1">
      <c r="A41" s="96"/>
      <c r="B41" s="143"/>
      <c r="C41" s="144"/>
      <c r="D41" s="144"/>
      <c r="E41" s="145"/>
    </row>
    <row r="42" spans="1:6" ht="46.5" customHeight="1">
      <c r="A42" s="57"/>
      <c r="B42" s="57"/>
      <c r="C42" s="98"/>
      <c r="D42" s="57"/>
      <c r="E42" s="97"/>
    </row>
    <row r="43" spans="1:6">
      <c r="A43" s="94"/>
      <c r="B43" s="94"/>
      <c r="C43" s="98"/>
      <c r="D43" s="95"/>
      <c r="E43" s="95"/>
    </row>
    <row r="44" spans="1:6">
      <c r="A44" s="99"/>
      <c r="B44" s="99"/>
      <c r="C44" s="98"/>
      <c r="D44" s="98"/>
      <c r="E44" s="98"/>
    </row>
    <row r="45" spans="1:6">
      <c r="A45" s="99"/>
      <c r="B45" s="99"/>
      <c r="C45" s="98"/>
      <c r="D45" s="98"/>
      <c r="E45" s="98"/>
    </row>
    <row r="46" spans="1:6">
      <c r="A46" s="99"/>
      <c r="B46" s="99"/>
      <c r="C46" s="98"/>
      <c r="D46" s="98"/>
      <c r="E46" s="98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 s="66" customFormat="1">
      <c r="A49" s="99"/>
      <c r="B49" s="99"/>
      <c r="C49" s="98"/>
      <c r="D49" s="98"/>
      <c r="E49" s="98"/>
    </row>
    <row r="50" spans="1:5" s="66" customFormat="1">
      <c r="A50" s="99"/>
      <c r="B50" s="99"/>
      <c r="C50" s="98"/>
      <c r="D50" s="98"/>
      <c r="E50" s="98"/>
    </row>
    <row r="51" spans="1:5" s="66" customFormat="1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64"/>
      <c r="B55" s="64"/>
      <c r="C55" s="98"/>
      <c r="D55" s="98"/>
      <c r="E55" s="98"/>
    </row>
    <row r="56" spans="1:5" s="66" customFormat="1">
      <c r="A56" s="64"/>
      <c r="B56" s="64"/>
      <c r="C56" s="98"/>
      <c r="D56" s="98"/>
      <c r="E56" s="98"/>
    </row>
    <row r="57" spans="1:5" s="66" customFormat="1">
      <c r="A57" s="64"/>
      <c r="B57" s="64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64"/>
      <c r="D86" s="98"/>
      <c r="E86" s="98"/>
    </row>
    <row r="87" spans="1:5" s="66" customFormat="1">
      <c r="A87" s="64"/>
      <c r="B87" s="64"/>
      <c r="C87" s="64"/>
      <c r="D87" s="98"/>
      <c r="E87" s="98"/>
    </row>
    <row r="88" spans="1:5" s="66" customFormat="1">
      <c r="A88" s="64"/>
      <c r="B88" s="64"/>
      <c r="C88" s="64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</sheetData>
  <mergeCells count="11">
    <mergeCell ref="B40:E41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37:C37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С.Поляна, 5к2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2020-12-02T04:32:39Z</dcterms:modified>
</cp:coreProperties>
</file>