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" activeTab="1"/>
  </bookViews>
  <sheets>
    <sheet name="Лист2" sheetId="65" state="hidden" r:id="rId1"/>
    <sheet name="Юрина, 307" sheetId="87" r:id="rId2"/>
    <sheet name="Лист24" sheetId="91" state="hidden" r:id="rId3"/>
    <sheet name="Лист25" sheetId="92" state="hidden" r:id="rId4"/>
  </sheets>
  <calcPr calcId="125725"/>
</workbook>
</file>

<file path=xl/calcChain.xml><?xml version="1.0" encoding="utf-8"?>
<calcChain xmlns="http://schemas.openxmlformats.org/spreadsheetml/2006/main">
  <c r="C34" i="87"/>
  <c r="D34" s="1"/>
  <c r="C33"/>
  <c r="D33" s="1"/>
  <c r="C32"/>
  <c r="D32" s="1"/>
  <c r="C31"/>
  <c r="D31" s="1"/>
  <c r="C30"/>
  <c r="D30" s="1"/>
  <c r="C28" l="1"/>
  <c r="C29"/>
  <c r="D29" s="1"/>
  <c r="C35"/>
  <c r="C38"/>
  <c r="D38" s="1"/>
  <c r="C37"/>
  <c r="D37" s="1"/>
  <c r="C17" l="1"/>
  <c r="D28" l="1"/>
  <c r="D35"/>
  <c r="E25"/>
  <c r="C16"/>
  <c r="C11"/>
  <c r="D36" l="1"/>
  <c r="C24"/>
  <c r="E24" s="1"/>
  <c r="E23"/>
  <c r="E17"/>
  <c r="E22"/>
  <c r="C20"/>
  <c r="D20" s="1"/>
  <c r="C21"/>
  <c r="D21" s="1"/>
  <c r="D11"/>
  <c r="E16"/>
  <c r="C22"/>
  <c r="C23"/>
  <c r="E26" l="1"/>
  <c r="E27" s="1"/>
  <c r="C27" s="1"/>
  <c r="D24"/>
  <c r="D23"/>
  <c r="D22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C38" s="1"/>
  <c r="C12"/>
  <c r="F12" s="1"/>
  <c r="E12" l="1"/>
  <c r="E14"/>
  <c r="E38" s="1"/>
  <c r="D38"/>
  <c r="D39"/>
  <c r="F14"/>
  <c r="F38" s="1"/>
  <c r="F43" s="1"/>
  <c r="F44" s="1"/>
  <c r="F39" l="1"/>
  <c r="G40" l="1"/>
  <c r="G41"/>
  <c r="D41"/>
  <c r="D40"/>
  <c r="C40" s="1"/>
  <c r="E40" s="1"/>
  <c r="D43" l="1"/>
  <c r="D44" s="1"/>
  <c r="C41"/>
  <c r="E41" s="1"/>
  <c r="G43"/>
  <c r="D25" i="87"/>
  <c r="C25"/>
  <c r="C19"/>
  <c r="D19" l="1"/>
  <c r="D26" s="1"/>
  <c r="C26"/>
  <c r="D27" l="1"/>
  <c r="D39"/>
  <c r="E36"/>
  <c r="C36"/>
</calcChain>
</file>

<file path=xl/sharedStrings.xml><?xml version="1.0" encoding="utf-8"?>
<sst xmlns="http://schemas.openxmlformats.org/spreadsheetml/2006/main" count="143" uniqueCount="120">
  <si>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</si>
  <si>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</si>
  <si>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</si>
  <si>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</si>
  <si>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</si>
  <si>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</si>
  <si>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</si>
  <si>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</si>
  <si>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</si>
  <si>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</si>
  <si>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</si>
  <si>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</si>
  <si>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</si>
  <si>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</si>
  <si>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</si>
  <si>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</si>
  <si>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</si>
  <si>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</si>
  <si>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</si>
  <si>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</si>
  <si>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</si>
  <si>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</si>
  <si>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</si>
  <si>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</si>
  <si>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</si>
  <si>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</si>
  <si>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</si>
  <si>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</si>
  <si>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</si>
  <si>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</si>
  <si>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</si>
  <si>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</si>
  <si>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</si>
  <si>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</si>
  <si>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</si>
  <si>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</si>
  <si>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</si>
  <si>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</si>
  <si>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</si>
  <si>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</si>
  <si>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</si>
  <si>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</si>
  <si>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</si>
  <si>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</si>
  <si>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</si>
  <si>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</si>
  <si>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</si>
  <si>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</si>
  <si>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</si>
  <si>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</si>
  <si>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</si>
  <si>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</si>
  <si>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</si>
  <si>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</si>
  <si>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</si>
  <si>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</si>
  <si>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</si>
  <si>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</si>
  <si>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</si>
  <si>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</si>
  <si>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</si>
  <si>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</si>
  <si>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</si>
  <si>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</si>
  <si>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</si>
  <si>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</si>
  <si>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</si>
  <si>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</si>
  <si>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</si>
  <si>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</si>
  <si>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</si>
  <si>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</si>
  <si>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</si>
  <si>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</si>
  <si>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</si>
  <si>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</si>
  <si>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</si>
  <si>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</si>
  <si>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</si>
  <si>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</si>
  <si>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</si>
  <si>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</si>
  <si>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</si>
  <si>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</si>
  <si>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</si>
  <si>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</si>
  <si>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Тариф на содержание</t>
  </si>
  <si>
    <t>Годовой доход МКД</t>
  </si>
  <si>
    <t>площадь подвального помещения</t>
  </si>
  <si>
    <t>Сумма задолженности МКД за ресурсы</t>
  </si>
  <si>
    <t>Прочие доходы дома</t>
  </si>
  <si>
    <t>Остаток денежных средств на текущий ремонт МКД  с учетом прочих доходов (справочно)</t>
  </si>
  <si>
    <t>Госпошлина</t>
  </si>
  <si>
    <t>9-этажный панельный дом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</si>
  <si>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</si>
  <si>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</si>
  <si>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</si>
  <si>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</si>
  <si>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</si>
  <si>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</si>
  <si>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</si>
  <si>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</si>
  <si>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</si>
  <si>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3.7.</t>
  </si>
  <si>
    <t>3.8.</t>
  </si>
  <si>
    <t>Итого услуги по управлению и содержанию МКД</t>
  </si>
  <si>
    <t xml:space="preserve">итого работ по текущему ремонту: </t>
  </si>
  <si>
    <t>Промывка, опрессовка ОС</t>
  </si>
  <si>
    <t xml:space="preserve">Ремонт межпанельных швов 30 п.м. </t>
  </si>
  <si>
    <t>3.6.</t>
  </si>
  <si>
    <t>ВНЕСЕНИЕ ДОПОЛНЕНИЙ В ПЛАН РАБОТ ПО ТЕКУЩЕМУ РЕМОНТУ МКД ПРОИЗВОДИТСЯ С 01.04.2021- 15.04.2021 ПО ИТОГАМ ГОДОВОГО ОТЧЕТА ЗА 2020 ГОД И УТВЕРЖДАЕТСЯ УПОЛНОМОЧЕННЫМ СОВЕТОМ МКД</t>
  </si>
  <si>
    <t>Рекомендованный тариф для выполнения всех видов работ предложенных в плане на 2021г.</t>
  </si>
  <si>
    <t>Ориентировочный остаток денежных средств с 2020г.</t>
  </si>
  <si>
    <t>Ремонт отмостки</t>
  </si>
  <si>
    <t>Ремонт кровли по заявкам</t>
  </si>
  <si>
    <t>План работ и услуг по содержанию и ремонту общего имущества МКД на 2021 год по адресу:                                                                           Шукшина, 18</t>
  </si>
  <si>
    <t>Покраска дверей мусорокамеры п.№1,2,4</t>
  </si>
  <si>
    <t>Замена двери на мусороприемной камере п.№3</t>
  </si>
  <si>
    <t>Обрезка деревьев</t>
  </si>
  <si>
    <t>3.0.</t>
  </si>
</sst>
</file>

<file path=xl/styles.xml><?xml version="1.0" encoding="utf-8"?>
<styleSheet xmlns="http://schemas.openxmlformats.org/spreadsheetml/2006/main">
  <numFmts count="1">
    <numFmt numFmtId="164" formatCode="000000"/>
  </numFmts>
  <fonts count="27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2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3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24" fillId="0" borderId="1" xfId="0" applyFont="1" applyBorder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Protection="1"/>
    <xf numFmtId="0" fontId="21" fillId="0" borderId="0" xfId="0" applyFont="1" applyProtection="1"/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2" fillId="0" borderId="1" xfId="0" applyFont="1" applyFill="1" applyBorder="1" applyProtection="1"/>
    <xf numFmtId="0" fontId="24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5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6" fillId="0" borderId="0" xfId="0" applyFont="1" applyProtection="1"/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2" fontId="13" fillId="0" borderId="1" xfId="0" applyNumberFormat="1" applyFont="1" applyBorder="1" applyAlignment="1" applyProtection="1"/>
    <xf numFmtId="2" fontId="12" fillId="3" borderId="1" xfId="0" applyNumberFormat="1" applyFont="1" applyFill="1" applyBorder="1" applyAlignment="1" applyProtection="1">
      <alignment horizontal="center" vertical="center"/>
    </xf>
    <xf numFmtId="2" fontId="21" fillId="0" borderId="0" xfId="0" applyNumberFormat="1" applyFont="1" applyProtection="1"/>
    <xf numFmtId="2" fontId="13" fillId="0" borderId="1" xfId="0" applyNumberFormat="1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right"/>
    </xf>
    <xf numFmtId="49" fontId="12" fillId="3" borderId="1" xfId="0" applyNumberFormat="1" applyFont="1" applyFill="1" applyBorder="1" applyAlignment="1" applyProtection="1">
      <alignment horizontal="left" vertical="center" wrapText="1"/>
    </xf>
    <xf numFmtId="2" fontId="24" fillId="0" borderId="1" xfId="0" applyNumberFormat="1" applyFont="1" applyBorder="1" applyAlignment="1" applyProtection="1">
      <alignment horizontal="lef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2" fontId="13" fillId="0" borderId="2" xfId="0" applyNumberFormat="1" applyFont="1" applyBorder="1" applyAlignment="1" applyProtection="1">
      <alignment horizontal="center" vertical="center" wrapText="1"/>
    </xf>
    <xf numFmtId="2" fontId="13" fillId="0" borderId="9" xfId="0" applyNumberFormat="1" applyFont="1" applyBorder="1" applyAlignment="1" applyProtection="1">
      <alignment horizontal="center" vertical="center" wrapText="1"/>
    </xf>
    <xf numFmtId="2" fontId="13" fillId="0" borderId="10" xfId="0" applyNumberFormat="1" applyFont="1" applyBorder="1" applyAlignment="1" applyProtection="1">
      <alignment horizontal="center" vertical="center" wrapText="1"/>
    </xf>
    <xf numFmtId="2" fontId="13" fillId="0" borderId="11" xfId="0" applyNumberFormat="1" applyFont="1" applyBorder="1" applyAlignment="1" applyProtection="1">
      <alignment horizontal="center" vertical="center" wrapText="1"/>
    </xf>
    <xf numFmtId="2" fontId="13" fillId="0" borderId="12" xfId="0" applyNumberFormat="1" applyFont="1" applyBorder="1" applyAlignment="1" applyProtection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/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0" fontId="21" fillId="0" borderId="6" xfId="0" applyFont="1" applyBorder="1" applyAlignment="1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28" t="s">
        <v>41</v>
      </c>
      <c r="F1" s="128"/>
      <c r="G1" s="128"/>
    </row>
    <row r="2" spans="1:7" ht="30.6" customHeight="1">
      <c r="A2" s="129" t="s">
        <v>66</v>
      </c>
      <c r="B2" s="129"/>
      <c r="C2" s="129"/>
      <c r="D2" s="129"/>
      <c r="E2" s="129"/>
      <c r="F2" s="129"/>
      <c r="G2" s="129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30" t="s">
        <v>50</v>
      </c>
      <c r="D4" s="131"/>
      <c r="E4" s="131"/>
      <c r="F4" s="42"/>
    </row>
    <row r="5" spans="1:7">
      <c r="B5" s="9" t="s">
        <v>1</v>
      </c>
      <c r="C5" s="132">
        <v>4</v>
      </c>
      <c r="D5" s="133"/>
      <c r="E5" s="133"/>
      <c r="F5" s="43"/>
    </row>
    <row r="6" spans="1:7">
      <c r="B6" s="10" t="s">
        <v>2</v>
      </c>
      <c r="C6" s="132">
        <v>7505.5</v>
      </c>
      <c r="D6" s="133"/>
      <c r="E6" s="133"/>
      <c r="F6" s="43"/>
    </row>
    <row r="7" spans="1:7" ht="18.75" customHeight="1">
      <c r="B7" s="39" t="s">
        <v>47</v>
      </c>
      <c r="C7" s="125">
        <v>64200</v>
      </c>
      <c r="D7" s="126"/>
      <c r="E7" s="127"/>
      <c r="F7" s="44"/>
    </row>
    <row r="8" spans="1:7">
      <c r="B8" s="56"/>
      <c r="D8" s="38">
        <v>9</v>
      </c>
    </row>
    <row r="9" spans="1:7">
      <c r="A9" s="112" t="s">
        <v>3</v>
      </c>
      <c r="B9" s="113"/>
      <c r="C9" s="113"/>
      <c r="D9" s="113"/>
      <c r="E9" s="114"/>
      <c r="F9" s="114"/>
      <c r="G9" s="114"/>
    </row>
    <row r="10" spans="1:7" ht="65.25" customHeight="1">
      <c r="A10" s="115" t="s">
        <v>4</v>
      </c>
      <c r="B10" s="117" t="s">
        <v>5</v>
      </c>
      <c r="C10" s="119" t="s">
        <v>32</v>
      </c>
      <c r="D10" s="121" t="s">
        <v>43</v>
      </c>
      <c r="E10" s="122"/>
      <c r="F10" s="119" t="s">
        <v>80</v>
      </c>
      <c r="G10" s="123" t="s">
        <v>52</v>
      </c>
    </row>
    <row r="11" spans="1:7" ht="45" customHeight="1">
      <c r="A11" s="116"/>
      <c r="B11" s="118"/>
      <c r="C11" s="120"/>
      <c r="D11" s="37" t="s">
        <v>6</v>
      </c>
      <c r="E11" s="45" t="s">
        <v>42</v>
      </c>
      <c r="F11" s="120"/>
      <c r="G11" s="124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07" t="s">
        <v>35</v>
      </c>
      <c r="C44" s="108"/>
      <c r="D44" s="109">
        <f>D43-(C7/12/C6+(D46)/C6)</f>
        <v>19.403493534057016</v>
      </c>
      <c r="E44" s="110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11" t="s">
        <v>34</v>
      </c>
      <c r="C46" s="111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ageMargins left="0.7" right="0.7" top="0.75" bottom="0.75" header="0.3" footer="0.3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2"/>
  <sheetViews>
    <sheetView tabSelected="1" topLeftCell="A25" zoomScale="77" zoomScaleNormal="77" workbookViewId="0">
      <selection activeCell="G32" sqref="G32"/>
    </sheetView>
  </sheetViews>
  <sheetFormatPr defaultColWidth="8.85546875" defaultRowHeight="18.75"/>
  <cols>
    <col min="1" max="1" width="5" style="64" customWidth="1"/>
    <col min="2" max="2" width="69.7109375" style="64" customWidth="1"/>
    <col min="3" max="3" width="13.7109375" style="64" customWidth="1"/>
    <col min="4" max="4" width="11.5703125" style="64" customWidth="1"/>
    <col min="5" max="5" width="15.140625" style="64" customWidth="1"/>
    <col min="6" max="6" width="11.140625" style="67" customWidth="1"/>
    <col min="7" max="7" width="12.85546875" style="67" customWidth="1"/>
    <col min="8" max="16384" width="8.85546875" style="67"/>
  </cols>
  <sheetData>
    <row r="1" spans="1:5">
      <c r="E1" s="104" t="s">
        <v>41</v>
      </c>
    </row>
    <row r="2" spans="1:5" ht="35.25" customHeight="1">
      <c r="A2" s="149" t="s">
        <v>115</v>
      </c>
      <c r="B2" s="149"/>
      <c r="C2" s="149"/>
      <c r="D2" s="149"/>
      <c r="E2" s="149"/>
    </row>
    <row r="3" spans="1:5" ht="19.5">
      <c r="B3" s="80"/>
      <c r="C3" s="81"/>
      <c r="D3" s="81"/>
      <c r="E3" s="81"/>
    </row>
    <row r="4" spans="1:5" ht="19.5">
      <c r="B4" s="65" t="s">
        <v>0</v>
      </c>
      <c r="C4" s="150" t="s">
        <v>93</v>
      </c>
      <c r="D4" s="142"/>
      <c r="E4" s="142"/>
    </row>
    <row r="5" spans="1:5" ht="19.5">
      <c r="B5" s="65" t="s">
        <v>1</v>
      </c>
      <c r="C5" s="151">
        <v>4</v>
      </c>
      <c r="D5" s="152"/>
      <c r="E5" s="152"/>
    </row>
    <row r="6" spans="1:5" ht="19.5">
      <c r="B6" s="68" t="s">
        <v>2</v>
      </c>
      <c r="C6" s="151">
        <v>7782.79</v>
      </c>
      <c r="D6" s="152"/>
      <c r="E6" s="152"/>
    </row>
    <row r="7" spans="1:5" ht="19.5">
      <c r="B7" s="68" t="s">
        <v>88</v>
      </c>
      <c r="C7" s="69">
        <v>810</v>
      </c>
      <c r="D7" s="70"/>
      <c r="E7" s="71"/>
    </row>
    <row r="8" spans="1:5" ht="19.5">
      <c r="B8" s="79" t="s">
        <v>89</v>
      </c>
      <c r="C8" s="76">
        <v>308612.21999999997</v>
      </c>
      <c r="D8" s="77"/>
      <c r="E8" s="78"/>
    </row>
    <row r="9" spans="1:5">
      <c r="B9" s="72" t="s">
        <v>86</v>
      </c>
      <c r="C9" s="106">
        <v>9</v>
      </c>
      <c r="D9" s="63"/>
      <c r="E9" s="46"/>
    </row>
    <row r="10" spans="1:5">
      <c r="B10" s="72" t="s">
        <v>90</v>
      </c>
      <c r="C10" s="106">
        <v>38344</v>
      </c>
      <c r="D10" s="63"/>
      <c r="E10" s="46"/>
    </row>
    <row r="11" spans="1:5">
      <c r="B11" s="72" t="s">
        <v>87</v>
      </c>
      <c r="C11" s="73">
        <f>C6*C9*12</f>
        <v>840541.32000000007</v>
      </c>
      <c r="D11" s="63">
        <f>C11/12</f>
        <v>70045.11</v>
      </c>
      <c r="E11" s="46"/>
    </row>
    <row r="12" spans="1:5">
      <c r="A12" s="140"/>
      <c r="B12" s="141"/>
      <c r="C12" s="141"/>
      <c r="D12" s="141"/>
      <c r="E12" s="142"/>
    </row>
    <row r="13" spans="1:5">
      <c r="A13" s="82"/>
      <c r="B13" s="83"/>
      <c r="C13" s="83"/>
      <c r="D13" s="84"/>
      <c r="E13" s="85"/>
    </row>
    <row r="14" spans="1:5" ht="18.75" customHeight="1">
      <c r="A14" s="143" t="s">
        <v>4</v>
      </c>
      <c r="B14" s="117" t="s">
        <v>5</v>
      </c>
      <c r="C14" s="145" t="s">
        <v>32</v>
      </c>
      <c r="D14" s="147" t="s">
        <v>43</v>
      </c>
      <c r="E14" s="148"/>
    </row>
    <row r="15" spans="1:5" ht="75">
      <c r="A15" s="144"/>
      <c r="B15" s="118"/>
      <c r="C15" s="146"/>
      <c r="D15" s="86" t="s">
        <v>6</v>
      </c>
      <c r="E15" s="86" t="s">
        <v>42</v>
      </c>
    </row>
    <row r="16" spans="1:5">
      <c r="A16" s="87" t="s">
        <v>7</v>
      </c>
      <c r="B16" s="13" t="s">
        <v>31</v>
      </c>
      <c r="C16" s="15">
        <f>D16*C6</f>
        <v>36112.145599999996</v>
      </c>
      <c r="D16" s="15">
        <v>4.6399999999999997</v>
      </c>
      <c r="E16" s="15">
        <f>C16*12</f>
        <v>433345.74719999998</v>
      </c>
    </row>
    <row r="17" spans="1:5">
      <c r="A17" s="75" t="s">
        <v>10</v>
      </c>
      <c r="B17" s="18" t="s">
        <v>11</v>
      </c>
      <c r="C17" s="15">
        <f>0.67*C6</f>
        <v>5214.4693000000007</v>
      </c>
      <c r="D17" s="15">
        <v>0.67</v>
      </c>
      <c r="E17" s="15">
        <f>C17*12</f>
        <v>62573.631600000008</v>
      </c>
    </row>
    <row r="18" spans="1:5">
      <c r="A18" s="75" t="s">
        <v>12</v>
      </c>
      <c r="B18" s="18" t="s">
        <v>33</v>
      </c>
      <c r="C18" s="15">
        <v>0</v>
      </c>
      <c r="D18" s="15">
        <v>0</v>
      </c>
      <c r="E18" s="15">
        <v>0</v>
      </c>
    </row>
    <row r="19" spans="1:5">
      <c r="A19" s="88" t="s">
        <v>13</v>
      </c>
      <c r="B19" s="46" t="s">
        <v>58</v>
      </c>
      <c r="C19" s="15">
        <f>E19/12</f>
        <v>350.28</v>
      </c>
      <c r="D19" s="15">
        <f>C19/C6</f>
        <v>4.500699620573085E-2</v>
      </c>
      <c r="E19" s="3">
        <v>4203.3599999999997</v>
      </c>
    </row>
    <row r="20" spans="1:5">
      <c r="A20" s="88" t="s">
        <v>14</v>
      </c>
      <c r="B20" s="1" t="s">
        <v>38</v>
      </c>
      <c r="C20" s="15">
        <f t="shared" ref="C20" si="0">E20/12</f>
        <v>67.5</v>
      </c>
      <c r="D20" s="54">
        <f>C20/C7</f>
        <v>8.3333333333333329E-2</v>
      </c>
      <c r="E20" s="15">
        <v>810</v>
      </c>
    </row>
    <row r="21" spans="1:5">
      <c r="A21" s="88" t="s">
        <v>45</v>
      </c>
      <c r="B21" s="1" t="s">
        <v>85</v>
      </c>
      <c r="C21" s="15">
        <f>E21/12</f>
        <v>141.75</v>
      </c>
      <c r="D21" s="54">
        <f>C21/C6</f>
        <v>1.8213262853038564E-2</v>
      </c>
      <c r="E21" s="15">
        <v>1701</v>
      </c>
    </row>
    <row r="22" spans="1:5" s="89" customFormat="1">
      <c r="A22" s="88" t="s">
        <v>94</v>
      </c>
      <c r="B22" s="1" t="s">
        <v>37</v>
      </c>
      <c r="C22" s="15">
        <f>C11*12%/12</f>
        <v>8405.4132000000009</v>
      </c>
      <c r="D22" s="15">
        <f>C22/C6</f>
        <v>1.08</v>
      </c>
      <c r="E22" s="3">
        <f>C11*12%</f>
        <v>100864.9584</v>
      </c>
    </row>
    <row r="23" spans="1:5" ht="37.5">
      <c r="A23" s="88" t="s">
        <v>95</v>
      </c>
      <c r="B23" s="1" t="s">
        <v>83</v>
      </c>
      <c r="C23" s="15">
        <f>C11*0.9%/12</f>
        <v>630.40599000000009</v>
      </c>
      <c r="D23" s="15">
        <f>C23/C6</f>
        <v>8.1000000000000016E-2</v>
      </c>
      <c r="E23" s="3">
        <f>C11*0.9%</f>
        <v>7564.8718800000015</v>
      </c>
    </row>
    <row r="24" spans="1:5" s="89" customFormat="1">
      <c r="A24" s="88" t="s">
        <v>96</v>
      </c>
      <c r="B24" s="1" t="s">
        <v>84</v>
      </c>
      <c r="C24" s="15">
        <f>C11*2.5%/12</f>
        <v>1751.1277500000003</v>
      </c>
      <c r="D24" s="15">
        <f>C24/C6</f>
        <v>0.22500000000000003</v>
      </c>
      <c r="E24" s="3">
        <f>C24*12</f>
        <v>21013.533000000003</v>
      </c>
    </row>
    <row r="25" spans="1:5" s="91" customFormat="1">
      <c r="A25" s="88" t="s">
        <v>97</v>
      </c>
      <c r="B25" s="48" t="s">
        <v>92</v>
      </c>
      <c r="C25" s="49">
        <f>E25/12</f>
        <v>257.17685</v>
      </c>
      <c r="D25" s="49">
        <f>E25/C6/12</f>
        <v>3.304430030875817E-2</v>
      </c>
      <c r="E25" s="50">
        <f>C8*1%</f>
        <v>3086.1221999999998</v>
      </c>
    </row>
    <row r="26" spans="1:5" s="93" customFormat="1">
      <c r="A26" s="92"/>
      <c r="B26" s="63" t="s">
        <v>105</v>
      </c>
      <c r="C26" s="14">
        <f>SUM(C16:C25)</f>
        <v>52930.268690000004</v>
      </c>
      <c r="D26" s="14">
        <f>SUM(D16:D25)</f>
        <v>6.8755978927008607</v>
      </c>
      <c r="E26" s="14">
        <f>SUM(E16:E25)</f>
        <v>635163.22428000008</v>
      </c>
    </row>
    <row r="27" spans="1:5" ht="37.5">
      <c r="A27" s="88"/>
      <c r="B27" s="74" t="s">
        <v>91</v>
      </c>
      <c r="C27" s="101">
        <f>E27/12</f>
        <v>17114.84131</v>
      </c>
      <c r="D27" s="101">
        <f>C27/C6</f>
        <v>2.1990624583215017</v>
      </c>
      <c r="E27" s="101">
        <f>C11-E26</f>
        <v>205378.09571999998</v>
      </c>
    </row>
    <row r="28" spans="1:5">
      <c r="A28" s="90" t="s">
        <v>119</v>
      </c>
      <c r="B28" s="48" t="s">
        <v>107</v>
      </c>
      <c r="C28" s="15">
        <f t="shared" ref="C28:C35" si="1">E28/12</f>
        <v>833.33333333333337</v>
      </c>
      <c r="D28" s="54">
        <f>C28/C6</f>
        <v>0.10707385569099685</v>
      </c>
      <c r="E28" s="50">
        <v>10000</v>
      </c>
    </row>
    <row r="29" spans="1:5">
      <c r="A29" s="90" t="s">
        <v>98</v>
      </c>
      <c r="B29" s="1" t="s">
        <v>108</v>
      </c>
      <c r="C29" s="15">
        <f t="shared" si="1"/>
        <v>1000</v>
      </c>
      <c r="D29" s="54">
        <f>C29/C6</f>
        <v>0.12848862682919621</v>
      </c>
      <c r="E29" s="50">
        <v>12000</v>
      </c>
    </row>
    <row r="30" spans="1:5">
      <c r="A30" s="90" t="s">
        <v>99</v>
      </c>
      <c r="B30" s="1" t="s">
        <v>116</v>
      </c>
      <c r="C30" s="15">
        <f t="shared" si="1"/>
        <v>83.333333333333329</v>
      </c>
      <c r="D30" s="54">
        <f>C30/C6</f>
        <v>1.0707385569099684E-2</v>
      </c>
      <c r="E30" s="50">
        <v>1000</v>
      </c>
    </row>
    <row r="31" spans="1:5">
      <c r="A31" s="90" t="s">
        <v>100</v>
      </c>
      <c r="B31" s="1" t="s">
        <v>114</v>
      </c>
      <c r="C31" s="15">
        <f t="shared" si="1"/>
        <v>1666.6666666666667</v>
      </c>
      <c r="D31" s="54">
        <f>C31/C6</f>
        <v>0.21414771138199371</v>
      </c>
      <c r="E31" s="50">
        <v>20000</v>
      </c>
    </row>
    <row r="32" spans="1:5">
      <c r="A32" s="90" t="s">
        <v>101</v>
      </c>
      <c r="B32" s="1" t="s">
        <v>113</v>
      </c>
      <c r="C32" s="15">
        <f t="shared" si="1"/>
        <v>10500</v>
      </c>
      <c r="D32" s="54">
        <f>C32/C6</f>
        <v>1.3491305817065602</v>
      </c>
      <c r="E32" s="50">
        <v>126000</v>
      </c>
    </row>
    <row r="33" spans="1:6">
      <c r="A33" s="90" t="s">
        <v>102</v>
      </c>
      <c r="B33" s="1" t="s">
        <v>117</v>
      </c>
      <c r="C33" s="15">
        <f t="shared" si="1"/>
        <v>1166.6666666666667</v>
      </c>
      <c r="D33" s="54">
        <f>C33/C6</f>
        <v>0.1499033979673956</v>
      </c>
      <c r="E33" s="50">
        <v>14000</v>
      </c>
    </row>
    <row r="34" spans="1:6">
      <c r="A34" s="90" t="s">
        <v>109</v>
      </c>
      <c r="B34" s="1" t="s">
        <v>118</v>
      </c>
      <c r="C34" s="15">
        <f t="shared" si="1"/>
        <v>1250</v>
      </c>
      <c r="D34" s="54">
        <f>C34/C6</f>
        <v>0.16061078353649527</v>
      </c>
      <c r="E34" s="50">
        <v>15000</v>
      </c>
    </row>
    <row r="35" spans="1:6">
      <c r="A35" s="90" t="s">
        <v>103</v>
      </c>
      <c r="B35" s="1"/>
      <c r="C35" s="15">
        <f t="shared" si="1"/>
        <v>0</v>
      </c>
      <c r="D35" s="54">
        <f>C35/C6</f>
        <v>0</v>
      </c>
      <c r="E35" s="3"/>
    </row>
    <row r="36" spans="1:6">
      <c r="A36" s="75"/>
      <c r="B36" s="22" t="s">
        <v>106</v>
      </c>
      <c r="C36" s="14">
        <f ca="1">SUM(C28:C38)</f>
        <v>20666.666666666668</v>
      </c>
      <c r="D36" s="14">
        <f>SUM(D28:D35)</f>
        <v>2.1200623426817375</v>
      </c>
      <c r="E36" s="14">
        <f ca="1">SUM(E28:E38)</f>
        <v>345000</v>
      </c>
      <c r="F36" s="102"/>
    </row>
    <row r="37" spans="1:6">
      <c r="A37" s="90" t="s">
        <v>104</v>
      </c>
      <c r="B37" s="105" t="s">
        <v>112</v>
      </c>
      <c r="C37" s="101">
        <f>E37/12</f>
        <v>0</v>
      </c>
      <c r="D37" s="101">
        <f>C37/C6</f>
        <v>0</v>
      </c>
      <c r="E37" s="101">
        <v>0</v>
      </c>
    </row>
    <row r="38" spans="1:6" ht="18" customHeight="1">
      <c r="A38" s="18"/>
      <c r="B38" s="18"/>
      <c r="C38" s="15">
        <f>E38/12</f>
        <v>0</v>
      </c>
      <c r="D38" s="54">
        <f>C38/C6</f>
        <v>0</v>
      </c>
      <c r="E38" s="15">
        <v>0</v>
      </c>
    </row>
    <row r="39" spans="1:6" ht="33" customHeight="1">
      <c r="A39" s="75"/>
      <c r="B39" s="107" t="s">
        <v>111</v>
      </c>
      <c r="C39" s="153"/>
      <c r="D39" s="103">
        <f>D26+D36</f>
        <v>8.9956602353825978</v>
      </c>
      <c r="E39" s="100"/>
    </row>
    <row r="40" spans="1:6">
      <c r="A40" s="94"/>
      <c r="B40" s="94"/>
      <c r="C40" s="95"/>
      <c r="D40" s="26"/>
      <c r="E40" s="95"/>
    </row>
    <row r="41" spans="1:6">
      <c r="A41" s="94"/>
      <c r="B41" s="94"/>
      <c r="C41" s="95"/>
      <c r="D41" s="95"/>
      <c r="E41" s="95"/>
    </row>
    <row r="42" spans="1:6">
      <c r="A42" s="96"/>
      <c r="B42" s="134" t="s">
        <v>110</v>
      </c>
      <c r="C42" s="135"/>
      <c r="D42" s="135"/>
      <c r="E42" s="136"/>
    </row>
    <row r="43" spans="1:6" ht="40.5" customHeight="1">
      <c r="A43" s="96"/>
      <c r="B43" s="137"/>
      <c r="C43" s="138"/>
      <c r="D43" s="138"/>
      <c r="E43" s="139"/>
    </row>
    <row r="44" spans="1:6" ht="46.5" customHeight="1">
      <c r="A44" s="57"/>
      <c r="B44" s="57"/>
      <c r="C44" s="98"/>
      <c r="D44" s="57"/>
      <c r="E44" s="97"/>
    </row>
    <row r="45" spans="1:6">
      <c r="A45" s="94"/>
      <c r="B45" s="94"/>
      <c r="C45" s="98"/>
      <c r="D45" s="95"/>
      <c r="E45" s="95"/>
    </row>
    <row r="46" spans="1:6">
      <c r="A46" s="99"/>
      <c r="B46" s="99"/>
      <c r="C46" s="98"/>
      <c r="D46" s="98"/>
      <c r="E46" s="98"/>
    </row>
    <row r="47" spans="1:6">
      <c r="A47" s="99"/>
      <c r="B47" s="99"/>
      <c r="C47" s="98"/>
      <c r="D47" s="98"/>
      <c r="E47" s="98"/>
    </row>
    <row r="48" spans="1:6">
      <c r="A48" s="99"/>
      <c r="B48" s="99"/>
      <c r="C48" s="98"/>
      <c r="D48" s="98"/>
      <c r="E48" s="98"/>
    </row>
    <row r="49" spans="1:5">
      <c r="A49" s="99"/>
      <c r="B49" s="99"/>
      <c r="C49" s="98"/>
      <c r="D49" s="98"/>
      <c r="E49" s="98"/>
    </row>
    <row r="50" spans="1:5">
      <c r="A50" s="99"/>
      <c r="B50" s="99"/>
      <c r="C50" s="98"/>
      <c r="D50" s="98"/>
      <c r="E50" s="98"/>
    </row>
    <row r="51" spans="1:5" s="66" customFormat="1">
      <c r="A51" s="99"/>
      <c r="B51" s="99"/>
      <c r="C51" s="98"/>
      <c r="D51" s="98"/>
      <c r="E51" s="98"/>
    </row>
    <row r="52" spans="1:5" s="66" customFormat="1">
      <c r="A52" s="99"/>
      <c r="B52" s="99"/>
      <c r="C52" s="98"/>
      <c r="D52" s="98"/>
      <c r="E52" s="98"/>
    </row>
    <row r="53" spans="1:5" s="66" customFormat="1">
      <c r="A53" s="99"/>
      <c r="B53" s="99"/>
      <c r="C53" s="98"/>
      <c r="D53" s="98"/>
      <c r="E53" s="98"/>
    </row>
    <row r="54" spans="1:5" s="66" customFormat="1">
      <c r="A54" s="99"/>
      <c r="B54" s="99"/>
      <c r="C54" s="98"/>
      <c r="D54" s="98"/>
      <c r="E54" s="98"/>
    </row>
    <row r="55" spans="1:5" s="66" customFormat="1">
      <c r="A55" s="99"/>
      <c r="B55" s="99"/>
      <c r="C55" s="98"/>
      <c r="D55" s="98"/>
      <c r="E55" s="98"/>
    </row>
    <row r="56" spans="1:5" s="66" customFormat="1">
      <c r="A56" s="99"/>
      <c r="B56" s="99"/>
      <c r="C56" s="98"/>
      <c r="D56" s="98"/>
      <c r="E56" s="98"/>
    </row>
    <row r="57" spans="1:5" s="66" customFormat="1">
      <c r="A57" s="64"/>
      <c r="B57" s="64"/>
      <c r="C57" s="98"/>
      <c r="D57" s="98"/>
      <c r="E57" s="98"/>
    </row>
    <row r="58" spans="1:5" s="66" customFormat="1">
      <c r="A58" s="64"/>
      <c r="B58" s="64"/>
      <c r="C58" s="98"/>
      <c r="D58" s="98"/>
      <c r="E58" s="98"/>
    </row>
    <row r="59" spans="1:5" s="66" customFormat="1">
      <c r="A59" s="64"/>
      <c r="B59" s="64"/>
      <c r="C59" s="98"/>
      <c r="D59" s="98"/>
      <c r="E59" s="98"/>
    </row>
    <row r="60" spans="1:5" s="66" customFormat="1">
      <c r="A60" s="64"/>
      <c r="B60" s="64"/>
      <c r="C60" s="98"/>
      <c r="D60" s="98"/>
      <c r="E60" s="98"/>
    </row>
    <row r="61" spans="1:5" s="66" customFormat="1">
      <c r="A61" s="64"/>
      <c r="B61" s="64"/>
      <c r="C61" s="98"/>
      <c r="D61" s="98"/>
      <c r="E61" s="98"/>
    </row>
    <row r="62" spans="1:5" s="66" customFormat="1">
      <c r="A62" s="64"/>
      <c r="B62" s="64"/>
      <c r="C62" s="98"/>
      <c r="D62" s="98"/>
      <c r="E62" s="98"/>
    </row>
    <row r="63" spans="1:5" s="66" customFormat="1">
      <c r="A63" s="64"/>
      <c r="B63" s="64"/>
      <c r="C63" s="98"/>
      <c r="D63" s="98"/>
      <c r="E63" s="98"/>
    </row>
    <row r="64" spans="1:5" s="66" customFormat="1">
      <c r="A64" s="64"/>
      <c r="B64" s="64"/>
      <c r="C64" s="98"/>
      <c r="D64" s="98"/>
      <c r="E64" s="98"/>
    </row>
    <row r="65" spans="1:5" s="66" customFormat="1">
      <c r="A65" s="64"/>
      <c r="B65" s="64"/>
      <c r="C65" s="98"/>
      <c r="D65" s="98"/>
      <c r="E65" s="98"/>
    </row>
    <row r="66" spans="1:5" s="66" customFormat="1">
      <c r="A66" s="64"/>
      <c r="B66" s="64"/>
      <c r="C66" s="98"/>
      <c r="D66" s="98"/>
      <c r="E66" s="98"/>
    </row>
    <row r="67" spans="1:5" s="66" customFormat="1">
      <c r="A67" s="64"/>
      <c r="B67" s="64"/>
      <c r="C67" s="98"/>
      <c r="D67" s="98"/>
      <c r="E67" s="98"/>
    </row>
    <row r="68" spans="1:5" s="66" customFormat="1">
      <c r="A68" s="64"/>
      <c r="B68" s="64"/>
      <c r="C68" s="98"/>
      <c r="D68" s="98"/>
      <c r="E68" s="98"/>
    </row>
    <row r="69" spans="1:5" s="66" customFormat="1">
      <c r="A69" s="64"/>
      <c r="B69" s="64"/>
      <c r="C69" s="98"/>
      <c r="D69" s="98"/>
      <c r="E69" s="98"/>
    </row>
    <row r="70" spans="1:5" s="66" customFormat="1">
      <c r="A70" s="64"/>
      <c r="B70" s="64"/>
      <c r="C70" s="98"/>
      <c r="D70" s="98"/>
      <c r="E70" s="98"/>
    </row>
    <row r="71" spans="1:5" s="66" customFormat="1">
      <c r="A71" s="64"/>
      <c r="B71" s="64"/>
      <c r="C71" s="98"/>
      <c r="D71" s="98"/>
      <c r="E71" s="98"/>
    </row>
    <row r="72" spans="1:5" s="66" customFormat="1">
      <c r="A72" s="64"/>
      <c r="B72" s="64"/>
      <c r="C72" s="98"/>
      <c r="D72" s="98"/>
      <c r="E72" s="98"/>
    </row>
    <row r="73" spans="1:5" s="66" customFormat="1">
      <c r="A73" s="64"/>
      <c r="B73" s="64"/>
      <c r="C73" s="98"/>
      <c r="D73" s="98"/>
      <c r="E73" s="98"/>
    </row>
    <row r="74" spans="1:5" s="66" customFormat="1">
      <c r="A74" s="64"/>
      <c r="B74" s="64"/>
      <c r="C74" s="98"/>
      <c r="D74" s="98"/>
      <c r="E74" s="98"/>
    </row>
    <row r="75" spans="1:5" s="66" customFormat="1">
      <c r="A75" s="64"/>
      <c r="B75" s="64"/>
      <c r="C75" s="98"/>
      <c r="D75" s="98"/>
      <c r="E75" s="98"/>
    </row>
    <row r="76" spans="1:5" s="66" customFormat="1">
      <c r="A76" s="64"/>
      <c r="B76" s="64"/>
      <c r="C76" s="98"/>
      <c r="D76" s="98"/>
      <c r="E76" s="98"/>
    </row>
    <row r="77" spans="1:5" s="66" customFormat="1">
      <c r="A77" s="64"/>
      <c r="B77" s="64"/>
      <c r="C77" s="98"/>
      <c r="D77" s="98"/>
      <c r="E77" s="98"/>
    </row>
    <row r="78" spans="1:5" s="66" customFormat="1">
      <c r="A78" s="64"/>
      <c r="B78" s="64"/>
      <c r="C78" s="98"/>
      <c r="D78" s="98"/>
      <c r="E78" s="98"/>
    </row>
    <row r="79" spans="1:5" s="66" customFormat="1">
      <c r="A79" s="64"/>
      <c r="B79" s="64"/>
      <c r="C79" s="98"/>
      <c r="D79" s="98"/>
      <c r="E79" s="98"/>
    </row>
    <row r="80" spans="1:5" s="66" customFormat="1">
      <c r="A80" s="64"/>
      <c r="B80" s="64"/>
      <c r="C80" s="98"/>
      <c r="D80" s="98"/>
      <c r="E80" s="98"/>
    </row>
    <row r="81" spans="1:5" s="66" customFormat="1">
      <c r="A81" s="64"/>
      <c r="B81" s="64"/>
      <c r="C81" s="98"/>
      <c r="D81" s="98"/>
      <c r="E81" s="98"/>
    </row>
    <row r="82" spans="1:5" s="66" customFormat="1">
      <c r="A82" s="64"/>
      <c r="B82" s="64"/>
      <c r="C82" s="98"/>
      <c r="D82" s="98"/>
      <c r="E82" s="98"/>
    </row>
    <row r="83" spans="1:5" s="66" customFormat="1">
      <c r="A83" s="64"/>
      <c r="B83" s="64"/>
      <c r="C83" s="98"/>
      <c r="D83" s="98"/>
      <c r="E83" s="98"/>
    </row>
    <row r="84" spans="1:5" s="66" customFormat="1">
      <c r="A84" s="64"/>
      <c r="B84" s="64"/>
      <c r="C84" s="98"/>
      <c r="D84" s="98"/>
      <c r="E84" s="98"/>
    </row>
    <row r="85" spans="1:5" s="66" customFormat="1">
      <c r="A85" s="64"/>
      <c r="B85" s="64"/>
      <c r="C85" s="98"/>
      <c r="D85" s="98"/>
      <c r="E85" s="98"/>
    </row>
    <row r="86" spans="1:5" s="66" customFormat="1">
      <c r="A86" s="64"/>
      <c r="B86" s="64"/>
      <c r="C86" s="98"/>
      <c r="D86" s="98"/>
      <c r="E86" s="98"/>
    </row>
    <row r="87" spans="1:5" s="66" customFormat="1">
      <c r="A87" s="64"/>
      <c r="B87" s="64"/>
      <c r="C87" s="98"/>
      <c r="D87" s="98"/>
      <c r="E87" s="98"/>
    </row>
    <row r="88" spans="1:5" s="66" customFormat="1">
      <c r="A88" s="64"/>
      <c r="B88" s="64"/>
      <c r="C88" s="64"/>
      <c r="D88" s="98"/>
      <c r="E88" s="98"/>
    </row>
    <row r="89" spans="1:5" s="66" customFormat="1">
      <c r="A89" s="64"/>
      <c r="B89" s="64"/>
      <c r="C89" s="64"/>
      <c r="D89" s="98"/>
      <c r="E89" s="98"/>
    </row>
    <row r="90" spans="1:5" s="66" customFormat="1">
      <c r="A90" s="64"/>
      <c r="B90" s="64"/>
      <c r="C90" s="64"/>
      <c r="D90" s="98"/>
      <c r="E90" s="98"/>
    </row>
    <row r="91" spans="1:5" s="66" customFormat="1">
      <c r="A91" s="64"/>
      <c r="B91" s="64"/>
      <c r="C91" s="64"/>
      <c r="D91" s="98"/>
      <c r="E91" s="98"/>
    </row>
    <row r="92" spans="1:5" s="66" customFormat="1">
      <c r="A92" s="64"/>
      <c r="B92" s="64"/>
      <c r="C92" s="64"/>
      <c r="D92" s="98"/>
      <c r="E92" s="98"/>
    </row>
  </sheetData>
  <mergeCells count="11">
    <mergeCell ref="A2:E2"/>
    <mergeCell ref="C4:E4"/>
    <mergeCell ref="C5:E5"/>
    <mergeCell ref="C6:E6"/>
    <mergeCell ref="B39:C39"/>
    <mergeCell ref="B42:E43"/>
    <mergeCell ref="A12:E12"/>
    <mergeCell ref="A14:A15"/>
    <mergeCell ref="B14:B15"/>
    <mergeCell ref="C14:C15"/>
    <mergeCell ref="D14:E14"/>
  </mergeCells>
  <pageMargins left="0.25" right="0.25" top="0.75" bottom="0.75" header="0.3" footer="0.3"/>
  <pageSetup paperSize="9" scale="65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Лист2</vt:lpstr>
      <vt:lpstr>Юрина, 307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2020-12-07T03:52:12Z</dcterms:modified>
</cp:coreProperties>
</file>