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6" activeTab="1"/>
  </bookViews>
  <sheets>
    <sheet name="Лист2" sheetId="1" r:id="rId1"/>
    <sheet name="пример" sheetId="2" r:id="rId2"/>
    <sheet name="Лист24" sheetId="3" state="hidden" r:id="rId3"/>
    <sheet name="Лист25" sheetId="4" state="hidden" r:id="rId4"/>
  </sheets>
  <definedNames/>
  <calcPr fullCalcOnLoad="1"/>
</workbook>
</file>

<file path=xl/sharedStrings.xml><?xml version="1.0" encoding="utf-8"?>
<sst xmlns="http://schemas.openxmlformats.org/spreadsheetml/2006/main" count="165" uniqueCount="135">
  <si>
    <t>Утвержден общим собранием собственников</t>
  </si>
  <si>
    <t>План работ и услуг по содержанию и ремонту общего имущества МКД на 2018 год по адресу:                                         В.Кащеевой, 2</t>
  </si>
  <si>
    <t>Характеристика МКД</t>
  </si>
  <si>
    <t>9 этажный панельный дом</t>
  </si>
  <si>
    <t>кол-во подъездов</t>
  </si>
  <si>
    <t>общая площадь помещений</t>
  </si>
  <si>
    <t>Задоженность (-), переплата (+) посостоянию на 01.01.2018</t>
  </si>
  <si>
    <t>Расходы</t>
  </si>
  <si>
    <t>1</t>
  </si>
  <si>
    <t xml:space="preserve">Услуги по обслуживанию и текущему ремонту общего имущества МКД </t>
  </si>
  <si>
    <t>сумма в месяц, руб</t>
  </si>
  <si>
    <t>План</t>
  </si>
  <si>
    <t>За счет средств текущего содержания жилья (ТСЖ)</t>
  </si>
  <si>
    <t>За счет прочих средств (по предоставлению протокола собственников)</t>
  </si>
  <si>
    <t>на 1 м2, руб</t>
  </si>
  <si>
    <t xml:space="preserve">ориентировочная сумма в год, руб. </t>
  </si>
  <si>
    <t>1.1.</t>
  </si>
  <si>
    <t>Текущее содержание МКД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</si>
  <si>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</si>
  <si>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</si>
  <si>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</si>
  <si>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</si>
  <si>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</si>
  <si>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Снятие показаний общедомового прибора учета</t>
  </si>
  <si>
    <t>2.3</t>
  </si>
  <si>
    <t>Страхование лифтов</t>
  </si>
  <si>
    <t>2.4</t>
  </si>
  <si>
    <t>Дератизация подвального помещения</t>
  </si>
  <si>
    <t>2.5.</t>
  </si>
  <si>
    <t>Дезинсекция мусоростволов, мусорокамер 1промывка</t>
  </si>
  <si>
    <t>2.6</t>
  </si>
  <si>
    <t>Установка и обслуж. автоматизир.теплового пункта</t>
  </si>
  <si>
    <t>2.7</t>
  </si>
  <si>
    <t xml:space="preserve">Установка видеонаблюдения </t>
  </si>
  <si>
    <t>2.8</t>
  </si>
  <si>
    <t>Герметизация теплового ввода (гидрозатвор)</t>
  </si>
  <si>
    <t>2.9</t>
  </si>
  <si>
    <t>Ремонт межпанельных швов 20 м/п (по заявкам)</t>
  </si>
  <si>
    <t>2.10</t>
  </si>
  <si>
    <t>Сопротивление изоляции (замеры электробезопасности)</t>
  </si>
  <si>
    <t>2.11</t>
  </si>
  <si>
    <t>Ремонт кровли -40 м.кв. (по заявкам)</t>
  </si>
  <si>
    <t>2.12</t>
  </si>
  <si>
    <t>Установка энергосберегающего освещения в подъездах</t>
  </si>
  <si>
    <t>2.13</t>
  </si>
  <si>
    <t>Замена опорной арматуры (кран шар.,вентель,задвижка)</t>
  </si>
  <si>
    <t>2.14</t>
  </si>
  <si>
    <t>Изоляция (подготовка к зиме) 290м</t>
  </si>
  <si>
    <t>2.15</t>
  </si>
  <si>
    <t>Вознаграждение Совету дома</t>
  </si>
  <si>
    <t>2.16</t>
  </si>
  <si>
    <t>Ремонт (покраска) цоколя 200 м.кв.</t>
  </si>
  <si>
    <t>2.17</t>
  </si>
  <si>
    <t>Диагностика лифтов 4 шт.</t>
  </si>
  <si>
    <t>2.18</t>
  </si>
  <si>
    <t>Последиагностический ремонт лифтов 4 шт.</t>
  </si>
  <si>
    <t>Установка скамеек 4 шт.</t>
  </si>
  <si>
    <t>2.19</t>
  </si>
  <si>
    <t>Устранить спускники на трубопроводе ГВС до приборов</t>
  </si>
  <si>
    <t>2.20</t>
  </si>
  <si>
    <t>2.21</t>
  </si>
  <si>
    <t>2.22</t>
  </si>
  <si>
    <t>2.23</t>
  </si>
  <si>
    <t>итого по ст.2:</t>
  </si>
  <si>
    <t>в расчете на 1м2</t>
  </si>
  <si>
    <t>3.</t>
  </si>
  <si>
    <t xml:space="preserve">Услуги по управлению многоквартирным домом (12%) 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</si>
  <si>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</si>
  <si>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</si>
  <si>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</si>
  <si>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</si>
  <si>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</si>
  <si>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Итого с учетом задолженности/переплаты и прочих доходов</t>
  </si>
  <si>
    <t>Доходы от прочих организаций зачисляемые на дом</t>
  </si>
  <si>
    <t>Прочие доходы</t>
  </si>
  <si>
    <t>ПроДвижение</t>
  </si>
  <si>
    <t>Оранжевый слон</t>
  </si>
  <si>
    <t>Провайдеры:</t>
  </si>
  <si>
    <t>Ростелеком</t>
  </si>
  <si>
    <t>650</t>
  </si>
  <si>
    <t>МТС</t>
  </si>
  <si>
    <t>ЗАО "ЗапсибТТК"</t>
  </si>
  <si>
    <t>Главный инженер ______________/_____________________________</t>
  </si>
  <si>
    <t>9-этажный панельный дом</t>
  </si>
  <si>
    <t>площадь подвального помещения</t>
  </si>
  <si>
    <t>Сумма задолженности МКД за ресурсы</t>
  </si>
  <si>
    <t>Тариф на содержание</t>
  </si>
  <si>
    <t>Прочие доходы дома</t>
  </si>
  <si>
    <t>Годовой доход МКД</t>
  </si>
  <si>
    <t>Дезинсекция подвального помещения</t>
  </si>
  <si>
    <t>Сборы за обслуживание системой "Город" и ООО "Вычислительный центр ЖКХ"  (0,9%)</t>
  </si>
  <si>
    <t>Обслуживанеие Банком (2,5%)</t>
  </si>
  <si>
    <t>Госпошлина</t>
  </si>
  <si>
    <t>итого услуги по управлению и содержанию МКД</t>
  </si>
  <si>
    <t>Остаток денежных средств на текущий ремонт МКД  с учетом прочих доходов (справочно)</t>
  </si>
  <si>
    <t>Количество лифтов</t>
  </si>
  <si>
    <t xml:space="preserve"> Обслуживанию  общего имущества МКД 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</si>
  <si>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</si>
  <si>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</si>
  <si>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</si>
  <si>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</si>
  <si>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</si>
  <si>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</si>
  <si>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</si>
  <si>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</si>
  <si>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</si>
  <si>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r>
      <t xml:space="preserve"> </t>
    </r>
    <r>
      <rPr>
        <b/>
        <i/>
        <sz val="14"/>
        <rFont val="Times New Roman"/>
        <family val="1"/>
      </rPr>
      <t xml:space="preserve">Текущий ремонт  общего имущества МКД </t>
    </r>
  </si>
  <si>
    <t>Промывка, опрессовка ОС</t>
  </si>
  <si>
    <t>Ремонт кровли</t>
  </si>
  <si>
    <t>2.5</t>
  </si>
  <si>
    <t>Итого работ по текущему ремонту</t>
  </si>
  <si>
    <t>Рекомендуемый тариф</t>
  </si>
  <si>
    <t>Продвижение</t>
  </si>
  <si>
    <t>АО "Ростелеком"</t>
  </si>
  <si>
    <t>АО "ЭР-Телеком Холдинг"</t>
  </si>
  <si>
    <t>ПАО "МТС"</t>
  </si>
  <si>
    <t>ЗАО "Зап-СибТТК"</t>
  </si>
  <si>
    <t xml:space="preserve">ИТОГО 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</si>
  <si>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</si>
  <si>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 xml:space="preserve">План работ и услуг по содержанию и ремонту общего имущества МКД на 2021 год по адресу:    Веры Кащеевой  16                                                        </t>
  </si>
  <si>
    <t>ПАО "Ростелеком" обслуживание</t>
  </si>
  <si>
    <t>Замена мусорных контейнеров 2 шт.</t>
  </si>
  <si>
    <t>Начальник ПТО______________/Маматова Т.В.</t>
  </si>
  <si>
    <t>Санитарная обрезка деревьев 6 шт.</t>
  </si>
  <si>
    <t>Замена домофонных дверей в п.№5</t>
  </si>
  <si>
    <t>Замена люков выхода на кровлю 5 шт.</t>
  </si>
  <si>
    <t xml:space="preserve">Замена козырьков над вентблоками п.№3 </t>
  </si>
  <si>
    <t>Удлинение труб ливневой канализации</t>
  </si>
  <si>
    <t>Гидроизоляция труб ливненвой канализации и вентшахт на кровле</t>
  </si>
  <si>
    <t xml:space="preserve">Ремонт межпанельных швов </t>
  </si>
  <si>
    <t>Покраска домофонных дверей за счет специализированной организации</t>
  </si>
  <si>
    <t>Ремонт вентшахт на кровле</t>
  </si>
  <si>
    <t>3.0</t>
  </si>
  <si>
    <t>3.1</t>
  </si>
  <si>
    <t>3.2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</si>
</sst>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0.00000"/>
  </numFmts>
  <fonts count="65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b/>
      <i/>
      <sz val="14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name val="Calibri"/>
      <family val="2"/>
    </font>
    <font>
      <i/>
      <sz val="14"/>
      <name val="Times New Roman"/>
      <family val="1"/>
    </font>
    <font>
      <b/>
      <sz val="16"/>
      <name val="Times New Roman"/>
      <family val="1"/>
    </font>
    <font>
      <sz val="9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4"/>
      <color indexed="8"/>
      <name val="Times New Roman"/>
      <family val="1"/>
    </font>
    <font>
      <sz val="14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4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33" applyFont="1" applyProtection="1">
      <alignment/>
      <protection/>
    </xf>
    <xf numFmtId="0" fontId="2" fillId="0" borderId="0" xfId="33" applyFont="1" applyBorder="1" applyProtection="1">
      <alignment/>
      <protection/>
    </xf>
    <xf numFmtId="0" fontId="1" fillId="0" borderId="0" xfId="33" applyProtection="1">
      <alignment/>
      <protection/>
    </xf>
    <xf numFmtId="0" fontId="4" fillId="0" borderId="0" xfId="33" applyFont="1" applyAlignment="1" applyProtection="1">
      <alignment horizontal="center"/>
      <protection/>
    </xf>
    <xf numFmtId="0" fontId="5" fillId="0" borderId="0" xfId="33" applyFont="1" applyAlignment="1" applyProtection="1">
      <alignment horizontal="center"/>
      <protection/>
    </xf>
    <xf numFmtId="49" fontId="6" fillId="0" borderId="10" xfId="33" applyNumberFormat="1" applyFont="1" applyBorder="1" applyAlignment="1" applyProtection="1">
      <alignment readingOrder="1"/>
      <protection/>
    </xf>
    <xf numFmtId="0" fontId="2" fillId="0" borderId="0" xfId="33" applyFont="1" applyBorder="1" applyAlignment="1" applyProtection="1">
      <alignment/>
      <protection/>
    </xf>
    <xf numFmtId="0" fontId="2" fillId="0" borderId="0" xfId="33" applyFont="1" applyBorder="1" applyAlignment="1" applyProtection="1">
      <alignment horizontal="left"/>
      <protection/>
    </xf>
    <xf numFmtId="49" fontId="6" fillId="0" borderId="11" xfId="33" applyNumberFormat="1" applyFont="1" applyBorder="1" applyAlignment="1" applyProtection="1">
      <alignment readingOrder="1"/>
      <protection/>
    </xf>
    <xf numFmtId="0" fontId="7" fillId="0" borderId="11" xfId="33" applyFont="1" applyBorder="1" applyAlignment="1" applyProtection="1">
      <alignment horizontal="left" vertical="center"/>
      <protection/>
    </xf>
    <xf numFmtId="0" fontId="7" fillId="0" borderId="0" xfId="33" applyFont="1" applyBorder="1" applyAlignment="1" applyProtection="1">
      <alignment horizontal="left" vertical="center"/>
      <protection/>
    </xf>
    <xf numFmtId="0" fontId="8" fillId="0" borderId="0" xfId="33" applyFont="1" applyFill="1" applyProtection="1">
      <alignment/>
      <protection/>
    </xf>
    <xf numFmtId="0" fontId="9" fillId="0" borderId="0" xfId="33" applyFont="1" applyProtection="1">
      <alignment/>
      <protection/>
    </xf>
    <xf numFmtId="0" fontId="12" fillId="0" borderId="12" xfId="33" applyFont="1" applyBorder="1" applyAlignment="1" applyProtection="1">
      <alignment horizontal="center" vertical="center" wrapText="1" readingOrder="1"/>
      <protection/>
    </xf>
    <xf numFmtId="0" fontId="13" fillId="0" borderId="12" xfId="33" applyFont="1" applyBorder="1" applyAlignment="1" applyProtection="1">
      <alignment horizontal="center" vertical="center" wrapText="1" readingOrder="1"/>
      <protection/>
    </xf>
    <xf numFmtId="49" fontId="14" fillId="0" borderId="13" xfId="33" applyNumberFormat="1" applyFont="1" applyBorder="1" applyProtection="1">
      <alignment/>
      <protection/>
    </xf>
    <xf numFmtId="0" fontId="15" fillId="0" borderId="11" xfId="33" applyNumberFormat="1" applyFont="1" applyBorder="1" applyAlignment="1" applyProtection="1">
      <alignment wrapText="1"/>
      <protection/>
    </xf>
    <xf numFmtId="2" fontId="16" fillId="0" borderId="11" xfId="33" applyNumberFormat="1" applyFont="1" applyBorder="1" applyAlignment="1" applyProtection="1">
      <alignment horizontal="center"/>
      <protection/>
    </xf>
    <xf numFmtId="2" fontId="15" fillId="0" borderId="11" xfId="33" applyNumberFormat="1" applyFont="1" applyBorder="1" applyAlignment="1" applyProtection="1">
      <alignment horizontal="center"/>
      <protection/>
    </xf>
    <xf numFmtId="2" fontId="16" fillId="0" borderId="11" xfId="33" applyNumberFormat="1" applyFont="1" applyBorder="1" applyAlignment="1" applyProtection="1">
      <alignment horizontal="center" vertical="center"/>
      <protection locked="0"/>
    </xf>
    <xf numFmtId="49" fontId="10" fillId="0" borderId="11" xfId="33" applyNumberFormat="1" applyFont="1" applyBorder="1" applyAlignment="1" applyProtection="1">
      <alignment horizontal="left"/>
      <protection/>
    </xf>
    <xf numFmtId="49" fontId="16" fillId="0" borderId="13" xfId="33" applyNumberFormat="1" applyFont="1" applyBorder="1" applyAlignment="1" applyProtection="1">
      <alignment wrapText="1"/>
      <protection/>
    </xf>
    <xf numFmtId="0" fontId="17" fillId="0" borderId="11" xfId="33" applyFont="1" applyBorder="1" applyAlignment="1" applyProtection="1">
      <alignment horizontal="center" vertical="center"/>
      <protection locked="0"/>
    </xf>
    <xf numFmtId="49" fontId="14" fillId="0" borderId="11" xfId="33" applyNumberFormat="1" applyFont="1" applyBorder="1" applyProtection="1">
      <alignment/>
      <protection/>
    </xf>
    <xf numFmtId="49" fontId="15" fillId="0" borderId="11" xfId="33" applyNumberFormat="1" applyFont="1" applyBorder="1" applyAlignment="1" applyProtection="1">
      <alignment wrapText="1"/>
      <protection/>
    </xf>
    <xf numFmtId="2" fontId="15" fillId="0" borderId="11" xfId="33" applyNumberFormat="1" applyFont="1" applyBorder="1" applyAlignment="1" applyProtection="1">
      <alignment horizontal="center"/>
      <protection locked="0"/>
    </xf>
    <xf numFmtId="49" fontId="14" fillId="0" borderId="11" xfId="33" applyNumberFormat="1" applyFont="1" applyBorder="1" applyProtection="1">
      <alignment/>
      <protection locked="0"/>
    </xf>
    <xf numFmtId="0" fontId="18" fillId="0" borderId="11" xfId="33" applyFont="1" applyBorder="1" applyProtection="1">
      <alignment/>
      <protection/>
    </xf>
    <xf numFmtId="49" fontId="15" fillId="0" borderId="11" xfId="33" applyNumberFormat="1" applyFont="1" applyBorder="1" applyAlignment="1" applyProtection="1">
      <alignment wrapText="1"/>
      <protection locked="0"/>
    </xf>
    <xf numFmtId="0" fontId="19" fillId="0" borderId="0" xfId="33" applyFont="1" applyProtection="1">
      <alignment/>
      <protection/>
    </xf>
    <xf numFmtId="2" fontId="15" fillId="33" borderId="11" xfId="33" applyNumberFormat="1" applyFont="1" applyFill="1" applyBorder="1" applyAlignment="1" applyProtection="1">
      <alignment horizontal="center"/>
      <protection/>
    </xf>
    <xf numFmtId="49" fontId="14" fillId="0" borderId="11" xfId="33" applyNumberFormat="1" applyFont="1" applyBorder="1" applyAlignment="1" applyProtection="1">
      <alignment vertical="center"/>
      <protection locked="0"/>
    </xf>
    <xf numFmtId="49" fontId="15" fillId="0" borderId="11" xfId="33" applyNumberFormat="1" applyFont="1" applyBorder="1" applyAlignment="1" applyProtection="1">
      <alignment vertical="center" wrapText="1"/>
      <protection locked="0"/>
    </xf>
    <xf numFmtId="2" fontId="15" fillId="0" borderId="11" xfId="33" applyNumberFormat="1" applyFont="1" applyBorder="1" applyAlignment="1" applyProtection="1">
      <alignment horizontal="center" vertical="center"/>
      <protection/>
    </xf>
    <xf numFmtId="2" fontId="15" fillId="0" borderId="11" xfId="33" applyNumberFormat="1" applyFont="1" applyBorder="1" applyAlignment="1" applyProtection="1">
      <alignment horizontal="center" vertical="center"/>
      <protection locked="0"/>
    </xf>
    <xf numFmtId="2" fontId="15" fillId="33" borderId="11" xfId="33" applyNumberFormat="1" applyFont="1" applyFill="1" applyBorder="1" applyAlignment="1" applyProtection="1">
      <alignment horizontal="center" vertical="center"/>
      <protection/>
    </xf>
    <xf numFmtId="0" fontId="1" fillId="0" borderId="0" xfId="33" applyAlignment="1" applyProtection="1">
      <alignment vertical="center"/>
      <protection/>
    </xf>
    <xf numFmtId="49" fontId="10" fillId="0" borderId="11" xfId="33" applyNumberFormat="1" applyFont="1" applyBorder="1" applyProtection="1">
      <alignment/>
      <protection/>
    </xf>
    <xf numFmtId="164" fontId="16" fillId="0" borderId="11" xfId="33" applyNumberFormat="1" applyFont="1" applyBorder="1" applyAlignment="1" applyProtection="1">
      <alignment wrapText="1"/>
      <protection/>
    </xf>
    <xf numFmtId="2" fontId="16" fillId="0" borderId="14" xfId="33" applyNumberFormat="1" applyFont="1" applyFill="1" applyBorder="1" applyAlignment="1" applyProtection="1">
      <alignment horizontal="center"/>
      <protection/>
    </xf>
    <xf numFmtId="2" fontId="16" fillId="33" borderId="11" xfId="33" applyNumberFormat="1" applyFont="1" applyFill="1" applyBorder="1" applyAlignment="1" applyProtection="1">
      <alignment horizontal="center"/>
      <protection/>
    </xf>
    <xf numFmtId="49" fontId="10" fillId="0" borderId="11" xfId="33" applyNumberFormat="1" applyFont="1" applyBorder="1" applyAlignment="1" applyProtection="1">
      <alignment wrapText="1"/>
      <protection/>
    </xf>
    <xf numFmtId="49" fontId="16" fillId="0" borderId="11" xfId="33" applyNumberFormat="1" applyFont="1" applyBorder="1" applyAlignment="1" applyProtection="1">
      <alignment wrapText="1"/>
      <protection/>
    </xf>
    <xf numFmtId="2" fontId="20" fillId="0" borderId="11" xfId="33" applyNumberFormat="1" applyFont="1" applyBorder="1" applyAlignment="1" applyProtection="1">
      <alignment horizontal="center"/>
      <protection/>
    </xf>
    <xf numFmtId="0" fontId="1" fillId="0" borderId="11" xfId="33" applyBorder="1" applyAlignment="1" applyProtection="1">
      <alignment vertical="center"/>
      <protection locked="0"/>
    </xf>
    <xf numFmtId="2" fontId="16" fillId="0" borderId="11" xfId="33" applyNumberFormat="1" applyFont="1" applyFill="1" applyBorder="1" applyAlignment="1" applyProtection="1">
      <alignment horizontal="center"/>
      <protection/>
    </xf>
    <xf numFmtId="49" fontId="14" fillId="0" borderId="0" xfId="33" applyNumberFormat="1" applyFont="1" applyProtection="1">
      <alignment/>
      <protection/>
    </xf>
    <xf numFmtId="2" fontId="14" fillId="0" borderId="0" xfId="33" applyNumberFormat="1" applyFont="1" applyProtection="1">
      <alignment/>
      <protection/>
    </xf>
    <xf numFmtId="2" fontId="16" fillId="0" borderId="0" xfId="33" applyNumberFormat="1" applyFont="1" applyProtection="1">
      <alignment/>
      <protection/>
    </xf>
    <xf numFmtId="49" fontId="22" fillId="0" borderId="0" xfId="33" applyNumberFormat="1" applyFont="1" applyProtection="1">
      <alignment/>
      <protection/>
    </xf>
    <xf numFmtId="49" fontId="23" fillId="0" borderId="11" xfId="33" applyNumberFormat="1" applyFont="1" applyBorder="1" applyAlignment="1" applyProtection="1">
      <alignment wrapText="1"/>
      <protection/>
    </xf>
    <xf numFmtId="2" fontId="23" fillId="0" borderId="11" xfId="33" applyNumberFormat="1" applyFont="1" applyBorder="1" applyProtection="1">
      <alignment/>
      <protection/>
    </xf>
    <xf numFmtId="2" fontId="22" fillId="0" borderId="0" xfId="33" applyNumberFormat="1" applyFont="1" applyProtection="1">
      <alignment/>
      <protection/>
    </xf>
    <xf numFmtId="0" fontId="1" fillId="0" borderId="0" xfId="33" applyBorder="1" applyProtection="1">
      <alignment/>
      <protection/>
    </xf>
    <xf numFmtId="49" fontId="24" fillId="0" borderId="11" xfId="33" applyNumberFormat="1" applyFont="1" applyBorder="1" applyProtection="1">
      <alignment/>
      <protection/>
    </xf>
    <xf numFmtId="2" fontId="24" fillId="0" borderId="11" xfId="33" applyNumberFormat="1" applyFont="1" applyBorder="1" applyProtection="1">
      <alignment/>
      <protection/>
    </xf>
    <xf numFmtId="49" fontId="24" fillId="0" borderId="11" xfId="33" applyNumberFormat="1" applyFont="1" applyBorder="1" applyAlignment="1" applyProtection="1">
      <alignment wrapText="1"/>
      <protection/>
    </xf>
    <xf numFmtId="49" fontId="15" fillId="0" borderId="11" xfId="33" applyNumberFormat="1" applyFont="1" applyBorder="1" applyAlignment="1" applyProtection="1">
      <alignment horizontal="right"/>
      <protection/>
    </xf>
    <xf numFmtId="2" fontId="15" fillId="0" borderId="11" xfId="33" applyNumberFormat="1" applyFont="1" applyBorder="1" applyProtection="1">
      <alignment/>
      <protection/>
    </xf>
    <xf numFmtId="49" fontId="15" fillId="0" borderId="0" xfId="33" applyNumberFormat="1" applyFont="1" applyAlignment="1" applyProtection="1">
      <alignment horizontal="left"/>
      <protection/>
    </xf>
    <xf numFmtId="2" fontId="2" fillId="0" borderId="0" xfId="33" applyNumberFormat="1" applyFont="1" applyProtection="1">
      <alignment/>
      <protection/>
    </xf>
    <xf numFmtId="49" fontId="2" fillId="0" borderId="0" xfId="33" applyNumberFormat="1" applyFont="1" applyProtection="1">
      <alignment/>
      <protection/>
    </xf>
    <xf numFmtId="0" fontId="18" fillId="0" borderId="0" xfId="33" applyFont="1" applyProtection="1">
      <alignment/>
      <protection/>
    </xf>
    <xf numFmtId="0" fontId="18" fillId="0" borderId="0" xfId="33" applyFont="1" applyBorder="1" applyProtection="1">
      <alignment/>
      <protection/>
    </xf>
    <xf numFmtId="0" fontId="17" fillId="0" borderId="0" xfId="33" applyFont="1" applyProtection="1">
      <alignment/>
      <protection/>
    </xf>
    <xf numFmtId="0" fontId="11" fillId="0" borderId="0" xfId="33" applyFont="1" applyAlignment="1" applyProtection="1">
      <alignment horizontal="center"/>
      <protection/>
    </xf>
    <xf numFmtId="0" fontId="16" fillId="0" borderId="0" xfId="33" applyFont="1" applyAlignment="1" applyProtection="1">
      <alignment horizontal="center"/>
      <protection/>
    </xf>
    <xf numFmtId="49" fontId="11" fillId="0" borderId="10" xfId="33" applyNumberFormat="1" applyFont="1" applyBorder="1" applyAlignment="1" applyProtection="1">
      <alignment readingOrder="1"/>
      <protection/>
    </xf>
    <xf numFmtId="0" fontId="18" fillId="0" borderId="0" xfId="33" applyFont="1" applyBorder="1" applyAlignment="1" applyProtection="1">
      <alignment/>
      <protection/>
    </xf>
    <xf numFmtId="0" fontId="18" fillId="0" borderId="0" xfId="33" applyFont="1" applyBorder="1" applyAlignment="1" applyProtection="1">
      <alignment horizontal="left"/>
      <protection/>
    </xf>
    <xf numFmtId="49" fontId="11" fillId="0" borderId="11" xfId="33" applyNumberFormat="1" applyFont="1" applyBorder="1" applyAlignment="1" applyProtection="1">
      <alignment readingOrder="1"/>
      <protection/>
    </xf>
    <xf numFmtId="0" fontId="11" fillId="0" borderId="13" xfId="33" applyFont="1" applyBorder="1" applyAlignment="1" applyProtection="1">
      <alignment horizontal="left" readingOrder="1"/>
      <protection/>
    </xf>
    <xf numFmtId="0" fontId="18" fillId="0" borderId="15" xfId="33" applyFont="1" applyBorder="1" applyAlignment="1" applyProtection="1">
      <alignment horizontal="left"/>
      <protection/>
    </xf>
    <xf numFmtId="0" fontId="18" fillId="0" borderId="16" xfId="33" applyFont="1" applyBorder="1" applyAlignment="1" applyProtection="1">
      <alignment horizontal="left"/>
      <protection/>
    </xf>
    <xf numFmtId="2" fontId="11" fillId="0" borderId="11" xfId="33" applyNumberFormat="1" applyFont="1" applyBorder="1" applyAlignment="1" applyProtection="1">
      <alignment horizontal="left" vertical="center"/>
      <protection/>
    </xf>
    <xf numFmtId="0" fontId="11" fillId="0" borderId="0" xfId="33" applyFont="1" applyBorder="1" applyAlignment="1" applyProtection="1">
      <alignment horizontal="left" vertical="center"/>
      <protection/>
    </xf>
    <xf numFmtId="0" fontId="11" fillId="0" borderId="11" xfId="33" applyFont="1" applyBorder="1" applyAlignment="1" applyProtection="1">
      <alignment horizontal="left" vertical="center"/>
      <protection/>
    </xf>
    <xf numFmtId="2" fontId="11" fillId="0" borderId="15" xfId="33" applyNumberFormat="1" applyFont="1" applyBorder="1" applyAlignment="1" applyProtection="1">
      <alignment horizontal="left" vertical="center"/>
      <protection/>
    </xf>
    <xf numFmtId="2" fontId="11" fillId="0" borderId="16" xfId="33" applyNumberFormat="1" applyFont="1" applyBorder="1" applyAlignment="1" applyProtection="1">
      <alignment horizontal="left" vertical="center"/>
      <protection/>
    </xf>
    <xf numFmtId="0" fontId="15" fillId="0" borderId="11" xfId="33" applyFont="1" applyFill="1" applyBorder="1" applyProtection="1">
      <alignment/>
      <protection/>
    </xf>
    <xf numFmtId="2" fontId="18" fillId="0" borderId="11" xfId="33" applyNumberFormat="1" applyFont="1" applyBorder="1" applyAlignment="1" applyProtection="1">
      <alignment horizontal="left"/>
      <protection/>
    </xf>
    <xf numFmtId="0" fontId="25" fillId="0" borderId="11" xfId="33" applyFont="1" applyBorder="1" applyProtection="1">
      <alignment/>
      <protection/>
    </xf>
    <xf numFmtId="0" fontId="25" fillId="0" borderId="11" xfId="33" applyFont="1" applyBorder="1" applyAlignment="1" applyProtection="1">
      <alignment horizontal="left"/>
      <protection/>
    </xf>
    <xf numFmtId="49" fontId="16" fillId="0" borderId="10" xfId="33" applyNumberFormat="1" applyFont="1" applyBorder="1" applyAlignment="1" applyProtection="1">
      <alignment horizontal="center"/>
      <protection/>
    </xf>
    <xf numFmtId="0" fontId="15" fillId="0" borderId="17" xfId="33" applyFont="1" applyBorder="1" applyAlignment="1" applyProtection="1">
      <alignment horizontal="center"/>
      <protection/>
    </xf>
    <xf numFmtId="0" fontId="15" fillId="0" borderId="15" xfId="33" applyFont="1" applyBorder="1" applyAlignment="1" applyProtection="1">
      <alignment horizontal="center"/>
      <protection/>
    </xf>
    <xf numFmtId="0" fontId="18" fillId="0" borderId="15" xfId="33" applyFont="1" applyBorder="1" applyAlignment="1" applyProtection="1">
      <alignment/>
      <protection/>
    </xf>
    <xf numFmtId="0" fontId="18" fillId="0" borderId="17" xfId="33" applyFont="1" applyBorder="1" applyAlignment="1" applyProtection="1">
      <alignment/>
      <protection/>
    </xf>
    <xf numFmtId="0" fontId="20" fillId="0" borderId="12" xfId="33" applyFont="1" applyBorder="1" applyAlignment="1" applyProtection="1">
      <alignment horizontal="center" vertical="center" wrapText="1" readingOrder="1"/>
      <protection/>
    </xf>
    <xf numFmtId="49" fontId="15" fillId="0" borderId="13" xfId="33" applyNumberFormat="1" applyFont="1" applyBorder="1" applyProtection="1">
      <alignment/>
      <protection/>
    </xf>
    <xf numFmtId="49" fontId="15" fillId="0" borderId="11" xfId="33" applyNumberFormat="1" applyFont="1" applyBorder="1" applyProtection="1">
      <alignment/>
      <protection/>
    </xf>
    <xf numFmtId="49" fontId="15" fillId="0" borderId="11" xfId="33" applyNumberFormat="1" applyFont="1" applyBorder="1" applyProtection="1">
      <alignment/>
      <protection locked="0"/>
    </xf>
    <xf numFmtId="0" fontId="26" fillId="0" borderId="0" xfId="33" applyFont="1" applyProtection="1">
      <alignment/>
      <protection/>
    </xf>
    <xf numFmtId="49" fontId="15" fillId="0" borderId="11" xfId="33" applyNumberFormat="1" applyFont="1" applyBorder="1" applyAlignment="1" applyProtection="1">
      <alignment vertical="center"/>
      <protection locked="0"/>
    </xf>
    <xf numFmtId="0" fontId="17" fillId="0" borderId="0" xfId="33" applyFont="1" applyAlignment="1" applyProtection="1">
      <alignment vertical="center"/>
      <protection/>
    </xf>
    <xf numFmtId="49" fontId="16" fillId="0" borderId="11" xfId="33" applyNumberFormat="1" applyFont="1" applyBorder="1" applyProtection="1">
      <alignment/>
      <protection locked="0"/>
    </xf>
    <xf numFmtId="0" fontId="27" fillId="0" borderId="0" xfId="33" applyFont="1" applyProtection="1">
      <alignment/>
      <protection/>
    </xf>
    <xf numFmtId="49" fontId="15" fillId="0" borderId="0" xfId="33" applyNumberFormat="1" applyFont="1" applyProtection="1">
      <alignment/>
      <protection/>
    </xf>
    <xf numFmtId="2" fontId="15" fillId="0" borderId="0" xfId="33" applyNumberFormat="1" applyFont="1" applyProtection="1">
      <alignment/>
      <protection/>
    </xf>
    <xf numFmtId="49" fontId="24" fillId="0" borderId="0" xfId="33" applyNumberFormat="1" applyFont="1" applyProtection="1">
      <alignment/>
      <protection/>
    </xf>
    <xf numFmtId="2" fontId="16" fillId="0" borderId="11" xfId="33" applyNumberFormat="1" applyFont="1" applyBorder="1" applyProtection="1">
      <alignment/>
      <protection/>
    </xf>
    <xf numFmtId="2" fontId="24" fillId="0" borderId="0" xfId="33" applyNumberFormat="1" applyFont="1" applyProtection="1">
      <alignment/>
      <protection/>
    </xf>
    <xf numFmtId="0" fontId="17" fillId="0" borderId="0" xfId="33" applyFont="1" applyBorder="1" applyProtection="1">
      <alignment/>
      <protection/>
    </xf>
    <xf numFmtId="2" fontId="18" fillId="0" borderId="0" xfId="33" applyNumberFormat="1" applyFont="1" applyProtection="1">
      <alignment/>
      <protection/>
    </xf>
    <xf numFmtId="49" fontId="18" fillId="0" borderId="0" xfId="33" applyNumberFormat="1" applyFont="1" applyProtection="1">
      <alignment/>
      <protection/>
    </xf>
    <xf numFmtId="2" fontId="11" fillId="33" borderId="13" xfId="33" applyNumberFormat="1" applyFont="1" applyFill="1" applyBorder="1" applyAlignment="1" applyProtection="1">
      <alignment horizontal="left" vertical="center"/>
      <protection/>
    </xf>
    <xf numFmtId="1" fontId="11" fillId="0" borderId="11" xfId="33" applyNumberFormat="1" applyFont="1" applyBorder="1" applyAlignment="1" applyProtection="1">
      <alignment horizontal="left" vertical="center"/>
      <protection/>
    </xf>
    <xf numFmtId="49" fontId="16" fillId="34" borderId="11" xfId="33" applyNumberFormat="1" applyFont="1" applyFill="1" applyBorder="1" applyAlignment="1" applyProtection="1">
      <alignment wrapText="1"/>
      <protection locked="0"/>
    </xf>
    <xf numFmtId="2" fontId="16" fillId="34" borderId="11" xfId="33" applyNumberFormat="1" applyFont="1" applyFill="1" applyBorder="1" applyAlignment="1" applyProtection="1">
      <alignment horizontal="center"/>
      <protection/>
    </xf>
    <xf numFmtId="2" fontId="15" fillId="33" borderId="11" xfId="33" applyNumberFormat="1" applyFont="1" applyFill="1" applyBorder="1" applyAlignment="1" applyProtection="1">
      <alignment horizontal="right"/>
      <protection/>
    </xf>
    <xf numFmtId="2" fontId="15" fillId="33" borderId="11" xfId="33" applyNumberFormat="1" applyFont="1" applyFill="1" applyBorder="1" applyProtection="1">
      <alignment/>
      <protection/>
    </xf>
    <xf numFmtId="49" fontId="15" fillId="0" borderId="12" xfId="33" applyNumberFormat="1" applyFont="1" applyBorder="1" applyAlignment="1" applyProtection="1">
      <alignment wrapText="1"/>
      <protection locked="0"/>
    </xf>
    <xf numFmtId="0" fontId="15" fillId="0" borderId="18" xfId="0" applyFont="1" applyBorder="1" applyAlignment="1">
      <alignment/>
    </xf>
    <xf numFmtId="2" fontId="15" fillId="0" borderId="12" xfId="33" applyNumberFormat="1" applyFont="1" applyBorder="1" applyAlignment="1" applyProtection="1">
      <alignment horizontal="center"/>
      <protection locked="0"/>
    </xf>
    <xf numFmtId="2" fontId="15" fillId="0" borderId="19" xfId="33" applyNumberFormat="1" applyFont="1" applyBorder="1" applyAlignment="1" applyProtection="1">
      <alignment horizontal="center"/>
      <protection/>
    </xf>
    <xf numFmtId="2" fontId="15" fillId="0" borderId="18" xfId="0" applyNumberFormat="1" applyFont="1" applyBorder="1" applyAlignment="1">
      <alignment horizontal="center"/>
    </xf>
    <xf numFmtId="49" fontId="15" fillId="0" borderId="18" xfId="33" applyNumberFormat="1" applyFont="1" applyBorder="1" applyAlignment="1" applyProtection="1">
      <alignment horizontal="left"/>
      <protection/>
    </xf>
    <xf numFmtId="2" fontId="15" fillId="0" borderId="18" xfId="33" applyNumberFormat="1" applyFont="1" applyBorder="1" applyAlignment="1" applyProtection="1">
      <alignment horizontal="center"/>
      <protection/>
    </xf>
    <xf numFmtId="2" fontId="15" fillId="0" borderId="17" xfId="33" applyNumberFormat="1" applyFont="1" applyBorder="1" applyAlignment="1" applyProtection="1">
      <alignment horizontal="center"/>
      <protection/>
    </xf>
    <xf numFmtId="2" fontId="15" fillId="0" borderId="18" xfId="33" applyNumberFormat="1" applyFont="1" applyBorder="1" applyProtection="1">
      <alignment/>
      <protection/>
    </xf>
    <xf numFmtId="2" fontId="15" fillId="0" borderId="20" xfId="33" applyNumberFormat="1" applyFont="1" applyBorder="1" applyAlignment="1" applyProtection="1">
      <alignment horizontal="center"/>
      <protection/>
    </xf>
    <xf numFmtId="2" fontId="15" fillId="33" borderId="21" xfId="33" applyNumberFormat="1" applyFont="1" applyFill="1" applyBorder="1" applyAlignment="1" applyProtection="1">
      <alignment horizontal="center"/>
      <protection/>
    </xf>
    <xf numFmtId="49" fontId="15" fillId="0" borderId="19" xfId="0" applyNumberFormat="1" applyFont="1" applyBorder="1" applyAlignment="1">
      <alignment horizontal="left"/>
    </xf>
    <xf numFmtId="2" fontId="15" fillId="0" borderId="19" xfId="33" applyNumberFormat="1" applyFont="1" applyBorder="1" applyProtection="1">
      <alignment/>
      <protection/>
    </xf>
    <xf numFmtId="49" fontId="15" fillId="0" borderId="19" xfId="33" applyNumberFormat="1" applyFont="1" applyBorder="1" applyAlignment="1" applyProtection="1">
      <alignment horizontal="left" wrapText="1"/>
      <protection/>
    </xf>
    <xf numFmtId="49" fontId="15" fillId="0" borderId="18" xfId="0" applyNumberFormat="1" applyFont="1" applyBorder="1" applyAlignment="1" applyProtection="1">
      <alignment wrapText="1"/>
      <protection/>
    </xf>
    <xf numFmtId="2" fontId="15" fillId="35" borderId="18" xfId="0" applyNumberFormat="1" applyFont="1" applyFill="1" applyBorder="1" applyAlignment="1" applyProtection="1">
      <alignment horizontal="right"/>
      <protection/>
    </xf>
    <xf numFmtId="49" fontId="15" fillId="0" borderId="22" xfId="33" applyNumberFormat="1" applyFont="1" applyBorder="1" applyProtection="1">
      <alignment/>
      <protection/>
    </xf>
    <xf numFmtId="49" fontId="16" fillId="0" borderId="22" xfId="33" applyNumberFormat="1" applyFont="1" applyBorder="1" applyAlignment="1" applyProtection="1">
      <alignment wrapText="1"/>
      <protection/>
    </xf>
    <xf numFmtId="2" fontId="16" fillId="0" borderId="22" xfId="33" applyNumberFormat="1" applyFont="1" applyBorder="1" applyAlignment="1" applyProtection="1">
      <alignment horizontal="center"/>
      <protection/>
    </xf>
    <xf numFmtId="2" fontId="15" fillId="0" borderId="21" xfId="33" applyNumberFormat="1" applyFont="1" applyBorder="1" applyAlignment="1" applyProtection="1">
      <alignment horizontal="center"/>
      <protection/>
    </xf>
    <xf numFmtId="164" fontId="15" fillId="33" borderId="21" xfId="33" applyNumberFormat="1" applyFont="1" applyFill="1" applyBorder="1" applyAlignment="1" applyProtection="1">
      <alignment wrapText="1"/>
      <protection/>
    </xf>
    <xf numFmtId="44" fontId="15" fillId="0" borderId="18" xfId="0" applyNumberFormat="1" applyFont="1" applyBorder="1" applyAlignment="1">
      <alignment horizontal="left" wrapText="1"/>
    </xf>
    <xf numFmtId="0" fontId="17" fillId="0" borderId="0" xfId="33" applyFont="1" applyAlignment="1" applyProtection="1">
      <alignment vertical="top"/>
      <protection/>
    </xf>
    <xf numFmtId="165" fontId="15" fillId="0" borderId="11" xfId="33" applyNumberFormat="1" applyFont="1" applyBorder="1" applyAlignment="1" applyProtection="1">
      <alignment horizontal="center"/>
      <protection/>
    </xf>
    <xf numFmtId="49" fontId="15" fillId="0" borderId="18" xfId="33" applyNumberFormat="1" applyFont="1" applyBorder="1" applyAlignment="1" applyProtection="1">
      <alignment horizontal="left" wrapText="1"/>
      <protection/>
    </xf>
    <xf numFmtId="0" fontId="3" fillId="0" borderId="0" xfId="33" applyFont="1" applyBorder="1" applyAlignment="1" applyProtection="1">
      <alignment horizontal="right"/>
      <protection/>
    </xf>
    <xf numFmtId="0" fontId="4" fillId="0" borderId="0" xfId="33" applyFont="1" applyBorder="1" applyAlignment="1" applyProtection="1">
      <alignment horizontal="center" wrapText="1"/>
      <protection/>
    </xf>
    <xf numFmtId="0" fontId="6" fillId="0" borderId="11" xfId="33" applyFont="1" applyBorder="1" applyAlignment="1" applyProtection="1">
      <alignment readingOrder="1"/>
      <protection/>
    </xf>
    <xf numFmtId="0" fontId="6" fillId="0" borderId="11" xfId="33" applyFont="1" applyBorder="1" applyAlignment="1" applyProtection="1">
      <alignment horizontal="left" readingOrder="1"/>
      <protection/>
    </xf>
    <xf numFmtId="2" fontId="7" fillId="0" borderId="11" xfId="33" applyNumberFormat="1" applyFont="1" applyBorder="1" applyAlignment="1" applyProtection="1">
      <alignment horizontal="left" vertical="center"/>
      <protection/>
    </xf>
    <xf numFmtId="49" fontId="16" fillId="0" borderId="11" xfId="33" applyNumberFormat="1" applyFont="1" applyBorder="1" applyAlignment="1" applyProtection="1">
      <alignment wrapText="1"/>
      <protection/>
    </xf>
    <xf numFmtId="2" fontId="16" fillId="0" borderId="11" xfId="33" applyNumberFormat="1" applyFont="1" applyBorder="1" applyAlignment="1" applyProtection="1">
      <alignment horizontal="center"/>
      <protection/>
    </xf>
    <xf numFmtId="49" fontId="21" fillId="0" borderId="0" xfId="33" applyNumberFormat="1" applyFont="1" applyBorder="1" applyAlignment="1" applyProtection="1">
      <alignment horizontal="center"/>
      <protection/>
    </xf>
    <xf numFmtId="49" fontId="10" fillId="0" borderId="13" xfId="33" applyNumberFormat="1" applyFont="1" applyBorder="1" applyAlignment="1" applyProtection="1">
      <alignment horizontal="center"/>
      <protection/>
    </xf>
    <xf numFmtId="49" fontId="10" fillId="0" borderId="11" xfId="33" applyNumberFormat="1" applyFont="1" applyBorder="1" applyAlignment="1" applyProtection="1">
      <alignment horizontal="center" vertical="center"/>
      <protection/>
    </xf>
    <xf numFmtId="49" fontId="11" fillId="0" borderId="11" xfId="33" applyNumberFormat="1" applyFont="1" applyBorder="1" applyAlignment="1" applyProtection="1">
      <alignment horizontal="center" vertical="center" wrapText="1" readingOrder="1"/>
      <protection/>
    </xf>
    <xf numFmtId="0" fontId="12" fillId="0" borderId="11" xfId="33" applyFont="1" applyBorder="1" applyAlignment="1" applyProtection="1">
      <alignment horizontal="center" vertical="center" wrapText="1" readingOrder="1"/>
      <protection/>
    </xf>
    <xf numFmtId="0" fontId="12" fillId="0" borderId="11" xfId="33" applyFont="1" applyFill="1" applyBorder="1" applyAlignment="1" applyProtection="1">
      <alignment horizontal="center" vertical="center" wrapText="1" readingOrder="1"/>
      <protection locked="0"/>
    </xf>
    <xf numFmtId="2" fontId="15" fillId="0" borderId="11" xfId="33" applyNumberFormat="1" applyFont="1" applyBorder="1" applyAlignment="1" applyProtection="1">
      <alignment horizontal="center"/>
      <protection locked="0"/>
    </xf>
    <xf numFmtId="0" fontId="20" fillId="0" borderId="11" xfId="33" applyFont="1" applyBorder="1" applyAlignment="1" applyProtection="1">
      <alignment horizontal="center" vertical="center" wrapText="1" readingOrder="1"/>
      <protection/>
    </xf>
    <xf numFmtId="49" fontId="16" fillId="0" borderId="11" xfId="33" applyNumberFormat="1" applyFont="1" applyBorder="1" applyAlignment="1" applyProtection="1">
      <alignment horizontal="center"/>
      <protection locked="0"/>
    </xf>
    <xf numFmtId="0" fontId="18" fillId="0" borderId="0" xfId="33" applyFont="1" applyBorder="1" applyAlignment="1" applyProtection="1">
      <alignment horizontal="right"/>
      <protection/>
    </xf>
    <xf numFmtId="0" fontId="11" fillId="0" borderId="0" xfId="33" applyFont="1" applyBorder="1" applyAlignment="1" applyProtection="1">
      <alignment horizontal="center" wrapText="1"/>
      <protection/>
    </xf>
    <xf numFmtId="0" fontId="11" fillId="0" borderId="11" xfId="33" applyFont="1" applyBorder="1" applyAlignment="1" applyProtection="1">
      <alignment readingOrder="1"/>
      <protection/>
    </xf>
    <xf numFmtId="0" fontId="11" fillId="0" borderId="11" xfId="33" applyFont="1" applyBorder="1" applyAlignment="1" applyProtection="1">
      <alignment horizontal="left" readingOrder="1"/>
      <protection/>
    </xf>
    <xf numFmtId="49" fontId="16" fillId="0" borderId="11" xfId="33" applyNumberFormat="1" applyFont="1" applyBorder="1" applyAlignment="1" applyProtection="1">
      <alignment horizontal="center"/>
      <protection/>
    </xf>
    <xf numFmtId="49" fontId="15" fillId="0" borderId="11" xfId="33" applyNumberFormat="1" applyFont="1" applyBorder="1" applyAlignment="1" applyProtection="1">
      <alignment horizontal="center" vertical="center" wrapText="1"/>
      <protection locked="0"/>
    </xf>
    <xf numFmtId="2" fontId="24" fillId="0" borderId="12" xfId="33" applyNumberFormat="1" applyFont="1" applyBorder="1" applyAlignment="1" applyProtection="1">
      <alignment/>
      <protection/>
    </xf>
    <xf numFmtId="2" fontId="16" fillId="0" borderId="21" xfId="33" applyNumberFormat="1" applyFont="1" applyBorder="1" applyAlignment="1" applyProtection="1">
      <alignment wrapText="1"/>
      <protection/>
    </xf>
    <xf numFmtId="49" fontId="16" fillId="0" borderId="11" xfId="33" applyNumberFormat="1" applyFont="1" applyBorder="1" applyAlignment="1" applyProtection="1">
      <alignment horizontal="center" vertical="center"/>
      <protection/>
    </xf>
    <xf numFmtId="2" fontId="15" fillId="0" borderId="11" xfId="33" applyNumberFormat="1" applyFont="1" applyBorder="1" applyAlignment="1" applyProtection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6</xdr:row>
      <xdr:rowOff>180975</xdr:rowOff>
    </xdr:from>
    <xdr:to>
      <xdr:col>3</xdr:col>
      <xdr:colOff>171450</xdr:colOff>
      <xdr:row>7</xdr:row>
      <xdr:rowOff>161925</xdr:rowOff>
    </xdr:to>
    <xdr:grpSp>
      <xdr:nvGrpSpPr>
        <xdr:cNvPr id="1" name="Text Box 1"/>
        <xdr:cNvGrpSpPr>
          <a:grpSpLocks/>
        </xdr:cNvGrpSpPr>
      </xdr:nvGrpSpPr>
      <xdr:grpSpPr>
        <a:xfrm>
          <a:off x="5867400" y="1524000"/>
          <a:ext cx="76200" cy="219075"/>
          <a:chOff x="9730" y="2318"/>
          <a:chExt cx="121" cy="327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9730" y="2318"/>
            <a:ext cx="120" cy="3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28575</xdr:colOff>
      <xdr:row>6</xdr:row>
      <xdr:rowOff>228600</xdr:rowOff>
    </xdr:from>
    <xdr:to>
      <xdr:col>6</xdr:col>
      <xdr:colOff>95250</xdr:colOff>
      <xdr:row>8</xdr:row>
      <xdr:rowOff>19050</xdr:rowOff>
    </xdr:to>
    <xdr:grpSp>
      <xdr:nvGrpSpPr>
        <xdr:cNvPr id="3" name="Text Box 1"/>
        <xdr:cNvGrpSpPr>
          <a:grpSpLocks/>
        </xdr:cNvGrpSpPr>
      </xdr:nvGrpSpPr>
      <xdr:grpSpPr>
        <a:xfrm>
          <a:off x="8667750" y="1571625"/>
          <a:ext cx="66675" cy="219075"/>
          <a:chOff x="14362" y="2392"/>
          <a:chExt cx="121" cy="323"/>
        </a:xfrm>
        <a:solidFill>
          <a:srgbClr val="FFFFFF"/>
        </a:solidFill>
      </xdr:grpSpPr>
      <xdr:sp>
        <xdr:nvSpPr>
          <xdr:cNvPr id="4" name="Rectangle 4"/>
          <xdr:cNvSpPr>
            <a:spLocks/>
          </xdr:cNvSpPr>
        </xdr:nvSpPr>
        <xdr:spPr>
          <a:xfrm>
            <a:off x="14362" y="2392"/>
            <a:ext cx="121" cy="3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95250</xdr:colOff>
      <xdr:row>6</xdr:row>
      <xdr:rowOff>180975</xdr:rowOff>
    </xdr:from>
    <xdr:to>
      <xdr:col>3</xdr:col>
      <xdr:colOff>171450</xdr:colOff>
      <xdr:row>7</xdr:row>
      <xdr:rowOff>161925</xdr:rowOff>
    </xdr:to>
    <xdr:grpSp>
      <xdr:nvGrpSpPr>
        <xdr:cNvPr id="5" name="Text Box 1"/>
        <xdr:cNvGrpSpPr>
          <a:grpSpLocks/>
        </xdr:cNvGrpSpPr>
      </xdr:nvGrpSpPr>
      <xdr:grpSpPr>
        <a:xfrm>
          <a:off x="5867400" y="1524000"/>
          <a:ext cx="76200" cy="219075"/>
          <a:chOff x="9730" y="2318"/>
          <a:chExt cx="121" cy="327"/>
        </a:xfrm>
        <a:solidFill>
          <a:srgbClr val="FFFFFF"/>
        </a:solidFill>
      </xdr:grpSpPr>
      <xdr:sp>
        <xdr:nvSpPr>
          <xdr:cNvPr id="6" name="Rectangle 6"/>
          <xdr:cNvSpPr>
            <a:spLocks/>
          </xdr:cNvSpPr>
        </xdr:nvSpPr>
        <xdr:spPr>
          <a:xfrm>
            <a:off x="9730" y="2318"/>
            <a:ext cx="120" cy="3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28575</xdr:colOff>
      <xdr:row>6</xdr:row>
      <xdr:rowOff>228600</xdr:rowOff>
    </xdr:from>
    <xdr:to>
      <xdr:col>6</xdr:col>
      <xdr:colOff>95250</xdr:colOff>
      <xdr:row>8</xdr:row>
      <xdr:rowOff>19050</xdr:rowOff>
    </xdr:to>
    <xdr:grpSp>
      <xdr:nvGrpSpPr>
        <xdr:cNvPr id="7" name="Text Box 1"/>
        <xdr:cNvGrpSpPr>
          <a:grpSpLocks/>
        </xdr:cNvGrpSpPr>
      </xdr:nvGrpSpPr>
      <xdr:grpSpPr>
        <a:xfrm>
          <a:off x="8667750" y="1571625"/>
          <a:ext cx="66675" cy="219075"/>
          <a:chOff x="14362" y="2392"/>
          <a:chExt cx="121" cy="323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14362" y="2392"/>
            <a:ext cx="121" cy="3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6</xdr:row>
      <xdr:rowOff>171450</xdr:rowOff>
    </xdr:from>
    <xdr:to>
      <xdr:col>3</xdr:col>
      <xdr:colOff>171450</xdr:colOff>
      <xdr:row>6</xdr:row>
      <xdr:rowOff>171450</xdr:rowOff>
    </xdr:to>
    <xdr:grpSp>
      <xdr:nvGrpSpPr>
        <xdr:cNvPr id="1" name="Text Box 1"/>
        <xdr:cNvGrpSpPr>
          <a:grpSpLocks/>
        </xdr:cNvGrpSpPr>
      </xdr:nvGrpSpPr>
      <xdr:grpSpPr>
        <a:xfrm>
          <a:off x="5619750" y="1866900"/>
          <a:ext cx="76200" cy="0"/>
          <a:chOff x="9316" y="2733"/>
          <a:chExt cx="120" cy="4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9316" y="2733"/>
            <a:ext cx="120" cy="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grpSp>
      <xdr:nvGrpSpPr>
        <xdr:cNvPr id="3" name="Text Box 1"/>
        <xdr:cNvGrpSpPr>
          <a:grpSpLocks/>
        </xdr:cNvGrpSpPr>
      </xdr:nvGrpSpPr>
      <xdr:grpSpPr>
        <a:xfrm>
          <a:off x="9020175" y="2362200"/>
          <a:ext cx="66675" cy="333375"/>
          <a:chOff x="14935" y="3436"/>
          <a:chExt cx="119" cy="488"/>
        </a:xfrm>
        <a:solidFill>
          <a:srgbClr val="FFFFFF"/>
        </a:solidFill>
      </xdr:grpSpPr>
      <xdr:sp>
        <xdr:nvSpPr>
          <xdr:cNvPr id="4" name="Rectangle 4"/>
          <xdr:cNvSpPr>
            <a:spLocks/>
          </xdr:cNvSpPr>
        </xdr:nvSpPr>
        <xdr:spPr>
          <a:xfrm>
            <a:off x="14935" y="3436"/>
            <a:ext cx="118" cy="4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95250</xdr:colOff>
      <xdr:row>6</xdr:row>
      <xdr:rowOff>171450</xdr:rowOff>
    </xdr:from>
    <xdr:to>
      <xdr:col>3</xdr:col>
      <xdr:colOff>171450</xdr:colOff>
      <xdr:row>6</xdr:row>
      <xdr:rowOff>171450</xdr:rowOff>
    </xdr:to>
    <xdr:grpSp>
      <xdr:nvGrpSpPr>
        <xdr:cNvPr id="5" name="Text Box 1"/>
        <xdr:cNvGrpSpPr>
          <a:grpSpLocks/>
        </xdr:cNvGrpSpPr>
      </xdr:nvGrpSpPr>
      <xdr:grpSpPr>
        <a:xfrm>
          <a:off x="5619750" y="1866900"/>
          <a:ext cx="76200" cy="0"/>
          <a:chOff x="9316" y="2733"/>
          <a:chExt cx="120" cy="4"/>
        </a:xfrm>
        <a:solidFill>
          <a:srgbClr val="FFFFFF"/>
        </a:solidFill>
      </xdr:grpSpPr>
      <xdr:sp>
        <xdr:nvSpPr>
          <xdr:cNvPr id="6" name="Rectangle 6"/>
          <xdr:cNvSpPr>
            <a:spLocks/>
          </xdr:cNvSpPr>
        </xdr:nvSpPr>
        <xdr:spPr>
          <a:xfrm>
            <a:off x="9316" y="2733"/>
            <a:ext cx="120" cy="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grpSp>
      <xdr:nvGrpSpPr>
        <xdr:cNvPr id="7" name="Text Box 1"/>
        <xdr:cNvGrpSpPr>
          <a:grpSpLocks/>
        </xdr:cNvGrpSpPr>
      </xdr:nvGrpSpPr>
      <xdr:grpSpPr>
        <a:xfrm>
          <a:off x="9020175" y="2362200"/>
          <a:ext cx="66675" cy="333375"/>
          <a:chOff x="14935" y="3436"/>
          <a:chExt cx="119" cy="488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14935" y="3436"/>
            <a:ext cx="118" cy="4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zoomScale="75" zoomScaleNormal="75" zoomScalePageLayoutView="0" workbookViewId="0" topLeftCell="A31">
      <selection activeCell="F28" sqref="F28"/>
    </sheetView>
  </sheetViews>
  <sheetFormatPr defaultColWidth="8.8515625" defaultRowHeight="12.75"/>
  <cols>
    <col min="1" max="1" width="5.00390625" style="1" customWidth="1"/>
    <col min="2" max="2" width="66.140625" style="1" customWidth="1"/>
    <col min="3" max="3" width="15.421875" style="1" customWidth="1"/>
    <col min="4" max="4" width="11.57421875" style="1" customWidth="1"/>
    <col min="5" max="5" width="15.28125" style="1" customWidth="1"/>
    <col min="6" max="6" width="16.140625" style="1" customWidth="1"/>
    <col min="7" max="7" width="24.140625" style="2" customWidth="1"/>
    <col min="8" max="8" width="11.140625" style="3" customWidth="1"/>
    <col min="9" max="9" width="13.00390625" style="3" customWidth="1"/>
    <col min="10" max="16384" width="8.8515625" style="3" customWidth="1"/>
  </cols>
  <sheetData>
    <row r="1" spans="5:7" ht="15">
      <c r="E1" s="137" t="s">
        <v>0</v>
      </c>
      <c r="F1" s="137"/>
      <c r="G1" s="137"/>
    </row>
    <row r="2" spans="1:7" ht="30" customHeight="1">
      <c r="A2" s="138" t="s">
        <v>1</v>
      </c>
      <c r="B2" s="138"/>
      <c r="C2" s="138"/>
      <c r="D2" s="138"/>
      <c r="E2" s="138"/>
      <c r="F2" s="138"/>
      <c r="G2" s="138"/>
    </row>
    <row r="3" spans="2:6" ht="15.75">
      <c r="B3" s="4"/>
      <c r="C3" s="5"/>
      <c r="D3" s="5"/>
      <c r="E3" s="5"/>
      <c r="F3" s="5"/>
    </row>
    <row r="4" spans="2:6" ht="15">
      <c r="B4" s="6" t="s">
        <v>2</v>
      </c>
      <c r="C4" s="139" t="s">
        <v>3</v>
      </c>
      <c r="D4" s="139"/>
      <c r="E4" s="139"/>
      <c r="F4" s="7"/>
    </row>
    <row r="5" spans="2:6" ht="15">
      <c r="B5" s="6" t="s">
        <v>4</v>
      </c>
      <c r="C5" s="140">
        <v>4</v>
      </c>
      <c r="D5" s="140"/>
      <c r="E5" s="140"/>
      <c r="F5" s="8"/>
    </row>
    <row r="6" spans="2:6" ht="15">
      <c r="B6" s="9" t="s">
        <v>5</v>
      </c>
      <c r="C6" s="140">
        <v>7505.5</v>
      </c>
      <c r="D6" s="140"/>
      <c r="E6" s="140"/>
      <c r="F6" s="8"/>
    </row>
    <row r="7" spans="2:6" ht="18.75" customHeight="1">
      <c r="B7" s="10" t="s">
        <v>6</v>
      </c>
      <c r="C7" s="141">
        <v>64200</v>
      </c>
      <c r="D7" s="141"/>
      <c r="E7" s="141"/>
      <c r="F7" s="11"/>
    </row>
    <row r="8" spans="2:4" ht="15">
      <c r="B8" s="12"/>
      <c r="D8" s="13">
        <v>9</v>
      </c>
    </row>
    <row r="9" spans="1:7" ht="15">
      <c r="A9" s="145" t="s">
        <v>7</v>
      </c>
      <c r="B9" s="145"/>
      <c r="C9" s="145"/>
      <c r="D9" s="145"/>
      <c r="E9" s="145"/>
      <c r="F9" s="145"/>
      <c r="G9" s="145"/>
    </row>
    <row r="10" spans="1:7" ht="65.25" customHeight="1">
      <c r="A10" s="146" t="s">
        <v>8</v>
      </c>
      <c r="B10" s="147" t="s">
        <v>9</v>
      </c>
      <c r="C10" s="148" t="s">
        <v>10</v>
      </c>
      <c r="D10" s="148" t="s">
        <v>11</v>
      </c>
      <c r="E10" s="148"/>
      <c r="F10" s="148" t="s">
        <v>12</v>
      </c>
      <c r="G10" s="149" t="s">
        <v>13</v>
      </c>
    </row>
    <row r="11" spans="1:7" ht="45" customHeight="1">
      <c r="A11" s="146"/>
      <c r="B11" s="147"/>
      <c r="C11" s="148"/>
      <c r="D11" s="14" t="s">
        <v>14</v>
      </c>
      <c r="E11" s="15" t="s">
        <v>15</v>
      </c>
      <c r="F11" s="148"/>
      <c r="G11" s="149"/>
    </row>
    <row r="12" spans="1:7" ht="27" customHeight="1">
      <c r="A12" s="16" t="s">
        <v>16</v>
      </c>
      <c r="B12" s="17" t="s">
        <v>17</v>
      </c>
      <c r="C12" s="18">
        <f>D12*C6</f>
        <v>34825.52</v>
      </c>
      <c r="D12" s="18">
        <v>4.64</v>
      </c>
      <c r="E12" s="19">
        <f>C12*12</f>
        <v>417906.24</v>
      </c>
      <c r="F12" s="19">
        <f>C12*12</f>
        <v>417906.24</v>
      </c>
      <c r="G12" s="20"/>
    </row>
    <row r="13" spans="1:7" ht="24" customHeight="1">
      <c r="A13" s="21" t="s">
        <v>18</v>
      </c>
      <c r="B13" s="22" t="s">
        <v>19</v>
      </c>
      <c r="C13" s="19"/>
      <c r="D13" s="19"/>
      <c r="E13" s="19"/>
      <c r="F13" s="19"/>
      <c r="G13" s="23"/>
    </row>
    <row r="14" spans="1:7" ht="18.75">
      <c r="A14" s="24" t="s">
        <v>20</v>
      </c>
      <c r="B14" s="25" t="s">
        <v>21</v>
      </c>
      <c r="C14" s="19">
        <f>0.47*C6</f>
        <v>3527.585</v>
      </c>
      <c r="D14" s="19">
        <v>0.47</v>
      </c>
      <c r="E14" s="19">
        <f>C14*12</f>
        <v>42331.020000000004</v>
      </c>
      <c r="F14" s="19">
        <f>C14*12</f>
        <v>42331.020000000004</v>
      </c>
      <c r="G14" s="26"/>
    </row>
    <row r="15" spans="1:7" ht="19.5" customHeight="1">
      <c r="A15" s="24" t="s">
        <v>22</v>
      </c>
      <c r="B15" s="25" t="s">
        <v>23</v>
      </c>
      <c r="C15" s="19">
        <v>1350</v>
      </c>
      <c r="D15" s="19">
        <f>C15/C6</f>
        <v>0.17986809672906534</v>
      </c>
      <c r="E15" s="19">
        <f>C15*12</f>
        <v>16200</v>
      </c>
      <c r="F15" s="19">
        <f>C15*12</f>
        <v>16200</v>
      </c>
      <c r="G15" s="26"/>
    </row>
    <row r="16" spans="1:7" ht="19.5" customHeight="1">
      <c r="A16" s="27" t="s">
        <v>24</v>
      </c>
      <c r="B16" s="28" t="s">
        <v>25</v>
      </c>
      <c r="C16" s="19">
        <f aca="true" t="shared" si="0" ref="C16:C34">E16/12</f>
        <v>111</v>
      </c>
      <c r="D16" s="19">
        <f>C16/C6</f>
        <v>0.014789154619945373</v>
      </c>
      <c r="E16" s="26">
        <v>1332</v>
      </c>
      <c r="F16" s="19">
        <v>1332</v>
      </c>
      <c r="G16" s="26"/>
    </row>
    <row r="17" spans="1:7" ht="18.75">
      <c r="A17" s="27" t="s">
        <v>26</v>
      </c>
      <c r="B17" s="29" t="s">
        <v>27</v>
      </c>
      <c r="C17" s="19">
        <f t="shared" si="0"/>
        <v>143.1</v>
      </c>
      <c r="D17" s="19">
        <f>C17/C6</f>
        <v>0.019066018253280928</v>
      </c>
      <c r="E17" s="19">
        <v>1717.2</v>
      </c>
      <c r="F17" s="19">
        <v>1717.2</v>
      </c>
      <c r="G17" s="26"/>
    </row>
    <row r="18" spans="1:7" ht="16.5" customHeight="1">
      <c r="A18" s="27" t="s">
        <v>28</v>
      </c>
      <c r="B18" s="29" t="s">
        <v>29</v>
      </c>
      <c r="C18" s="19">
        <f t="shared" si="0"/>
        <v>2000</v>
      </c>
      <c r="D18" s="19">
        <f>C18/C6</f>
        <v>0.26647125441343017</v>
      </c>
      <c r="E18" s="19">
        <v>24000</v>
      </c>
      <c r="F18" s="19">
        <v>24000</v>
      </c>
      <c r="G18" s="26"/>
    </row>
    <row r="19" spans="1:7" ht="18.75">
      <c r="A19" s="27" t="s">
        <v>30</v>
      </c>
      <c r="B19" s="29" t="s">
        <v>31</v>
      </c>
      <c r="C19" s="19">
        <f t="shared" si="0"/>
        <v>30000</v>
      </c>
      <c r="D19" s="19">
        <f>C19/C6</f>
        <v>3.9970688162014523</v>
      </c>
      <c r="E19" s="26">
        <v>360000</v>
      </c>
      <c r="F19" s="19">
        <v>0</v>
      </c>
      <c r="G19" s="26">
        <v>360000</v>
      </c>
    </row>
    <row r="20" spans="1:7" s="30" customFormat="1" ht="18.75">
      <c r="A20" s="27" t="s">
        <v>32</v>
      </c>
      <c r="B20" s="29" t="s">
        <v>33</v>
      </c>
      <c r="C20" s="19">
        <f t="shared" si="0"/>
        <v>7000</v>
      </c>
      <c r="D20" s="19">
        <f>C20/C6</f>
        <v>0.9326493904470056</v>
      </c>
      <c r="E20" s="26">
        <v>84000</v>
      </c>
      <c r="F20" s="19">
        <v>0</v>
      </c>
      <c r="G20" s="26">
        <v>84000</v>
      </c>
    </row>
    <row r="21" spans="1:7" ht="18.75">
      <c r="A21" s="27" t="s">
        <v>34</v>
      </c>
      <c r="B21" s="29" t="s">
        <v>35</v>
      </c>
      <c r="C21" s="19">
        <f t="shared" si="0"/>
        <v>1250</v>
      </c>
      <c r="D21" s="19">
        <f>C21/C6</f>
        <v>0.16654453400839384</v>
      </c>
      <c r="E21" s="26">
        <v>15000</v>
      </c>
      <c r="F21" s="31">
        <v>15000</v>
      </c>
      <c r="G21" s="26"/>
    </row>
    <row r="22" spans="1:7" s="30" customFormat="1" ht="21" customHeight="1">
      <c r="A22" s="27" t="s">
        <v>36</v>
      </c>
      <c r="B22" s="29" t="s">
        <v>37</v>
      </c>
      <c r="C22" s="19">
        <f t="shared" si="0"/>
        <v>666.6666666666666</v>
      </c>
      <c r="D22" s="19">
        <f>C22/C6</f>
        <v>0.08882375147114338</v>
      </c>
      <c r="E22" s="26">
        <v>8000</v>
      </c>
      <c r="F22" s="19">
        <v>8000</v>
      </c>
      <c r="G22" s="26"/>
    </row>
    <row r="23" spans="1:7" s="37" customFormat="1" ht="20.25" customHeight="1">
      <c r="A23" s="32" t="s">
        <v>38</v>
      </c>
      <c r="B23" s="33" t="s">
        <v>39</v>
      </c>
      <c r="C23" s="34">
        <f t="shared" si="0"/>
        <v>515</v>
      </c>
      <c r="D23" s="34">
        <f>C23/C6</f>
        <v>0.06861634801145826</v>
      </c>
      <c r="E23" s="35">
        <v>6180</v>
      </c>
      <c r="F23" s="36">
        <v>6180</v>
      </c>
      <c r="G23" s="35"/>
    </row>
    <row r="24" spans="1:7" ht="18.75">
      <c r="A24" s="27" t="s">
        <v>40</v>
      </c>
      <c r="B24" s="29" t="s">
        <v>41</v>
      </c>
      <c r="C24" s="19">
        <f t="shared" si="0"/>
        <v>3000</v>
      </c>
      <c r="D24" s="19">
        <f>C24/C6</f>
        <v>0.3997068816201452</v>
      </c>
      <c r="E24" s="26">
        <v>36000</v>
      </c>
      <c r="F24" s="19">
        <v>36000</v>
      </c>
      <c r="G24" s="26"/>
    </row>
    <row r="25" spans="1:7" ht="18.75">
      <c r="A25" s="27" t="s">
        <v>42</v>
      </c>
      <c r="B25" s="28" t="s">
        <v>43</v>
      </c>
      <c r="C25" s="19">
        <f t="shared" si="0"/>
        <v>5000</v>
      </c>
      <c r="D25" s="19">
        <f>C25/C6</f>
        <v>0.6661781360335753</v>
      </c>
      <c r="E25" s="19">
        <v>60000</v>
      </c>
      <c r="F25" s="19">
        <v>0</v>
      </c>
      <c r="G25" s="26">
        <v>60000</v>
      </c>
    </row>
    <row r="26" spans="1:7" s="30" customFormat="1" ht="19.5" customHeight="1">
      <c r="A26" s="27" t="s">
        <v>44</v>
      </c>
      <c r="B26" s="29" t="s">
        <v>45</v>
      </c>
      <c r="C26" s="19">
        <f t="shared" si="0"/>
        <v>3750</v>
      </c>
      <c r="D26" s="19">
        <f>C26/C6</f>
        <v>0.49963360202518153</v>
      </c>
      <c r="E26" s="26">
        <v>45000</v>
      </c>
      <c r="F26" s="26">
        <v>45000</v>
      </c>
      <c r="G26" s="26"/>
    </row>
    <row r="27" spans="1:7" ht="18.75">
      <c r="A27" s="27" t="s">
        <v>46</v>
      </c>
      <c r="B27" s="29" t="s">
        <v>47</v>
      </c>
      <c r="C27" s="19">
        <f t="shared" si="0"/>
        <v>4583.333333333333</v>
      </c>
      <c r="D27" s="19">
        <f>C27/C6</f>
        <v>0.6106632913641107</v>
      </c>
      <c r="E27" s="19">
        <v>55000</v>
      </c>
      <c r="F27" s="19">
        <v>55000</v>
      </c>
      <c r="G27" s="26"/>
    </row>
    <row r="28" spans="1:7" ht="18.75">
      <c r="A28" s="27" t="s">
        <v>48</v>
      </c>
      <c r="B28" s="29" t="s">
        <v>49</v>
      </c>
      <c r="C28" s="19">
        <f t="shared" si="0"/>
        <v>3750</v>
      </c>
      <c r="D28" s="19">
        <f>C28/C6</f>
        <v>0.49963360202518153</v>
      </c>
      <c r="E28" s="26">
        <v>45000</v>
      </c>
      <c r="F28" s="26">
        <v>45000</v>
      </c>
      <c r="G28" s="26"/>
    </row>
    <row r="29" spans="1:7" ht="18.75">
      <c r="A29" s="27" t="s">
        <v>50</v>
      </c>
      <c r="B29" s="29" t="s">
        <v>51</v>
      </c>
      <c r="C29" s="19">
        <f t="shared" si="0"/>
        <v>1666.6666666666667</v>
      </c>
      <c r="D29" s="19">
        <f>C29/C6</f>
        <v>0.22205937867785847</v>
      </c>
      <c r="E29" s="26">
        <v>20000</v>
      </c>
      <c r="F29" s="26">
        <v>20000</v>
      </c>
      <c r="G29" s="26"/>
    </row>
    <row r="30" spans="1:7" ht="18.75">
      <c r="A30" s="27" t="s">
        <v>52</v>
      </c>
      <c r="B30" s="29" t="s">
        <v>53</v>
      </c>
      <c r="C30" s="19">
        <f t="shared" si="0"/>
        <v>5066.666666666667</v>
      </c>
      <c r="D30" s="19">
        <f>C30/C6</f>
        <v>0.6750605111806898</v>
      </c>
      <c r="E30" s="26">
        <v>60800</v>
      </c>
      <c r="F30" s="26">
        <v>0</v>
      </c>
      <c r="G30" s="26">
        <v>60800</v>
      </c>
    </row>
    <row r="31" spans="1:7" ht="18.75">
      <c r="A31" s="27" t="s">
        <v>54</v>
      </c>
      <c r="B31" s="29" t="s">
        <v>55</v>
      </c>
      <c r="C31" s="19">
        <f t="shared" si="0"/>
        <v>5066.666666666667</v>
      </c>
      <c r="D31" s="19">
        <f>C31/C$6</f>
        <v>0.6750605111806898</v>
      </c>
      <c r="E31" s="26">
        <v>60800</v>
      </c>
      <c r="F31" s="26">
        <v>0</v>
      </c>
      <c r="G31" s="26">
        <v>60800</v>
      </c>
    </row>
    <row r="32" spans="1:7" ht="18.75">
      <c r="A32" s="27" t="s">
        <v>54</v>
      </c>
      <c r="B32" s="29" t="s">
        <v>56</v>
      </c>
      <c r="C32" s="19">
        <f t="shared" si="0"/>
        <v>666.6666666666666</v>
      </c>
      <c r="D32" s="19">
        <v>1.07</v>
      </c>
      <c r="E32" s="26">
        <v>8000</v>
      </c>
      <c r="F32" s="26">
        <v>8000</v>
      </c>
      <c r="G32" s="26"/>
    </row>
    <row r="33" spans="1:7" ht="19.5" customHeight="1">
      <c r="A33" s="27" t="s">
        <v>57</v>
      </c>
      <c r="B33" s="29" t="s">
        <v>58</v>
      </c>
      <c r="C33" s="19">
        <f t="shared" si="0"/>
        <v>291.6666666666667</v>
      </c>
      <c r="D33" s="19">
        <v>0.47</v>
      </c>
      <c r="E33" s="26">
        <v>3500</v>
      </c>
      <c r="F33" s="26">
        <v>3500</v>
      </c>
      <c r="G33" s="26"/>
    </row>
    <row r="34" spans="1:7" ht="18.75">
      <c r="A34" s="27" t="s">
        <v>59</v>
      </c>
      <c r="B34" s="29"/>
      <c r="C34" s="19">
        <f t="shared" si="0"/>
        <v>0</v>
      </c>
      <c r="D34" s="19"/>
      <c r="E34" s="26"/>
      <c r="F34" s="26"/>
      <c r="G34" s="26"/>
    </row>
    <row r="35" spans="1:7" ht="18.75">
      <c r="A35" s="27" t="s">
        <v>60</v>
      </c>
      <c r="B35" s="29"/>
      <c r="C35" s="19"/>
      <c r="D35" s="19"/>
      <c r="E35" s="26"/>
      <c r="F35" s="26"/>
      <c r="G35" s="26"/>
    </row>
    <row r="36" spans="1:7" ht="18.75">
      <c r="A36" s="27" t="s">
        <v>61</v>
      </c>
      <c r="B36" s="29"/>
      <c r="C36" s="19"/>
      <c r="D36" s="19"/>
      <c r="E36" s="26"/>
      <c r="F36" s="26"/>
      <c r="G36" s="26"/>
    </row>
    <row r="37" spans="1:7" ht="18.75">
      <c r="A37" s="27" t="s">
        <v>62</v>
      </c>
      <c r="B37" s="29"/>
      <c r="C37" s="19">
        <f>E37/12</f>
        <v>0</v>
      </c>
      <c r="D37" s="19">
        <f>C37/C$6</f>
        <v>0</v>
      </c>
      <c r="E37" s="26"/>
      <c r="F37" s="26"/>
      <c r="G37" s="26"/>
    </row>
    <row r="38" spans="1:7" ht="18.75">
      <c r="A38" s="24"/>
      <c r="B38" s="25" t="s">
        <v>63</v>
      </c>
      <c r="C38" s="18">
        <f>SUM(C14:C37)</f>
        <v>79405.01833333336</v>
      </c>
      <c r="D38" s="18">
        <f>SUM(D14:D37)</f>
        <v>11.991893278262607</v>
      </c>
      <c r="E38" s="18">
        <f>SUM(E14:E37)</f>
        <v>952860.22</v>
      </c>
      <c r="F38" s="18">
        <f>SUM(F14:F37)</f>
        <v>327260.22</v>
      </c>
      <c r="G38" s="18">
        <f>SUM(G14:G37)</f>
        <v>625600</v>
      </c>
    </row>
    <row r="39" spans="1:7" ht="18.75">
      <c r="A39" s="27"/>
      <c r="B39" s="29" t="s">
        <v>64</v>
      </c>
      <c r="C39" s="19"/>
      <c r="D39" s="19">
        <f>D30+D29+D28+D27+D26+D25+D24+D22+D21+D20+D19+D17+D16+D15+D14+D23</f>
        <v>9.510361512668487</v>
      </c>
      <c r="E39" s="26"/>
      <c r="F39" s="26">
        <f>(F31+F32+F33+F30+F29+F28+F27+F26+F25+F24+F23+F22+F21+F20+F19+F18+F17+F16+F15+F14)/12/C6</f>
        <v>3.633560055958964</v>
      </c>
      <c r="G39" s="26">
        <f>(G31+G32+G33+G30+G29+G28+G27+G26+G25+G24+G23+G22+G21+G20+G19+G18+G17+G16+G15+G14)/12/C6</f>
        <v>6.946017365043413</v>
      </c>
    </row>
    <row r="40" spans="1:7" ht="37.5">
      <c r="A40" s="38" t="s">
        <v>65</v>
      </c>
      <c r="B40" s="39" t="s">
        <v>66</v>
      </c>
      <c r="C40" s="18">
        <f>D40*C6</f>
        <v>21812.982585744146</v>
      </c>
      <c r="D40" s="40">
        <f>F40/F39*D39</f>
        <v>2.906266416060775</v>
      </c>
      <c r="E40" s="41">
        <f>C40*12</f>
        <v>261755.79102892976</v>
      </c>
      <c r="F40" s="40">
        <f>D8*0.12+C48*0.12/C6</f>
        <v>1.110377723003131</v>
      </c>
      <c r="G40" s="40">
        <f>F40/F39*G39</f>
        <v>2.122629825008242</v>
      </c>
    </row>
    <row r="41" spans="1:7" ht="37.5">
      <c r="A41" s="42" t="s">
        <v>67</v>
      </c>
      <c r="B41" s="43" t="s">
        <v>68</v>
      </c>
      <c r="C41" s="18">
        <f>D41*C6</f>
        <v>6011.263134120792</v>
      </c>
      <c r="D41" s="18">
        <f>F41/F39*D39</f>
        <v>0.8009144139791875</v>
      </c>
      <c r="E41" s="41">
        <f>C41*12</f>
        <v>72135.1576094495</v>
      </c>
      <c r="F41" s="18">
        <f>D8*0.034</f>
        <v>0.30600000000000005</v>
      </c>
      <c r="G41" s="18">
        <f>F41/F39*G39</f>
        <v>0.5849583551584729</v>
      </c>
    </row>
    <row r="42" spans="1:7" ht="56.25">
      <c r="A42" s="42" t="s">
        <v>69</v>
      </c>
      <c r="B42" s="43" t="s">
        <v>70</v>
      </c>
      <c r="C42" s="44">
        <v>0</v>
      </c>
      <c r="D42" s="19">
        <f>C42/C6</f>
        <v>0</v>
      </c>
      <c r="E42" s="44">
        <f>C42*12</f>
        <v>0</v>
      </c>
      <c r="F42" s="44"/>
      <c r="G42" s="45"/>
    </row>
    <row r="43" spans="1:7" ht="18.75">
      <c r="A43" s="24"/>
      <c r="B43" s="43" t="s">
        <v>71</v>
      </c>
      <c r="C43" s="18"/>
      <c r="D43" s="18">
        <f>D41+D40+D38+D12+D42</f>
        <v>20.33907410830257</v>
      </c>
      <c r="E43" s="18"/>
      <c r="F43" s="18">
        <f>(F38+F12)/12/C6+F40+F41</f>
        <v>9.689937778962094</v>
      </c>
      <c r="G43" s="18">
        <f>(G38+G12)/12/C6+G40+G41</f>
        <v>9.653605545210128</v>
      </c>
    </row>
    <row r="44" spans="1:7" ht="18.75" customHeight="1">
      <c r="A44" s="24"/>
      <c r="B44" s="142" t="s">
        <v>72</v>
      </c>
      <c r="C44" s="142"/>
      <c r="D44" s="143">
        <f>D43-(C7/12/C6+(D46)/C6)</f>
        <v>19.403493534057016</v>
      </c>
      <c r="E44" s="143"/>
      <c r="F44" s="46">
        <f>F43-(C7+D46*12)/12/C6</f>
        <v>8.75435720471654</v>
      </c>
      <c r="G44" s="18"/>
    </row>
    <row r="45" spans="1:6" ht="15">
      <c r="A45" s="47"/>
      <c r="B45" s="47"/>
      <c r="C45" s="48"/>
      <c r="D45" s="48"/>
      <c r="E45" s="48"/>
      <c r="F45" s="48"/>
    </row>
    <row r="46" spans="1:4" ht="20.25">
      <c r="A46" s="47"/>
      <c r="B46" s="144" t="s">
        <v>73</v>
      </c>
      <c r="C46" s="144"/>
      <c r="D46" s="49">
        <f>C48/100*88</f>
        <v>1672</v>
      </c>
    </row>
    <row r="47" spans="1:6" ht="15">
      <c r="A47" s="47"/>
      <c r="B47" s="47"/>
      <c r="C47" s="48"/>
      <c r="D47" s="48"/>
      <c r="E47" s="48"/>
      <c r="F47" s="48"/>
    </row>
    <row r="48" spans="1:7" ht="18">
      <c r="A48" s="50"/>
      <c r="B48" s="51" t="s">
        <v>74</v>
      </c>
      <c r="C48" s="52">
        <v>1900</v>
      </c>
      <c r="D48" s="53"/>
      <c r="E48" s="53"/>
      <c r="F48" s="53"/>
      <c r="G48" s="54"/>
    </row>
    <row r="49" spans="1:7" ht="18">
      <c r="A49" s="50"/>
      <c r="B49" s="55" t="s">
        <v>75</v>
      </c>
      <c r="C49" s="56">
        <v>200</v>
      </c>
      <c r="D49" s="53"/>
      <c r="E49" s="53"/>
      <c r="F49" s="53"/>
      <c r="G49" s="54"/>
    </row>
    <row r="50" spans="1:7" ht="18">
      <c r="A50" s="50"/>
      <c r="B50" s="57" t="s">
        <v>76</v>
      </c>
      <c r="C50" s="56">
        <v>200</v>
      </c>
      <c r="D50" s="53"/>
      <c r="E50" s="53"/>
      <c r="F50" s="53"/>
      <c r="G50" s="54"/>
    </row>
    <row r="51" spans="1:7" ht="18">
      <c r="A51" s="50"/>
      <c r="B51" s="51" t="s">
        <v>77</v>
      </c>
      <c r="C51" s="56"/>
      <c r="D51" s="53"/>
      <c r="E51" s="53"/>
      <c r="F51" s="53"/>
      <c r="G51" s="54"/>
    </row>
    <row r="52" spans="1:7" ht="18.75">
      <c r="A52" s="50"/>
      <c r="B52" s="57" t="s">
        <v>78</v>
      </c>
      <c r="C52" s="58" t="s">
        <v>79</v>
      </c>
      <c r="D52" s="53"/>
      <c r="E52" s="53"/>
      <c r="F52" s="53"/>
      <c r="G52" s="54"/>
    </row>
    <row r="53" spans="1:7" ht="18.75">
      <c r="A53" s="50"/>
      <c r="B53" s="57" t="s">
        <v>80</v>
      </c>
      <c r="C53" s="59">
        <v>350</v>
      </c>
      <c r="D53" s="53"/>
      <c r="E53" s="53"/>
      <c r="F53" s="53"/>
      <c r="G53" s="54"/>
    </row>
    <row r="54" spans="1:7" ht="18.75">
      <c r="A54" s="50"/>
      <c r="B54" s="57" t="s">
        <v>81</v>
      </c>
      <c r="C54" s="59">
        <v>500</v>
      </c>
      <c r="D54" s="53"/>
      <c r="E54" s="53"/>
      <c r="F54" s="53"/>
      <c r="G54" s="54"/>
    </row>
    <row r="55" spans="1:7" ht="15">
      <c r="A55" s="50"/>
      <c r="B55" s="53"/>
      <c r="C55" s="53"/>
      <c r="D55" s="53"/>
      <c r="E55" s="54"/>
      <c r="F55" s="3"/>
      <c r="G55" s="3"/>
    </row>
    <row r="56" spans="1:7" ht="15">
      <c r="A56" s="50"/>
      <c r="B56" s="53"/>
      <c r="C56" s="53"/>
      <c r="D56" s="53"/>
      <c r="E56" s="54"/>
      <c r="F56" s="3"/>
      <c r="G56" s="3"/>
    </row>
    <row r="57" spans="1:7" ht="15">
      <c r="A57" s="50"/>
      <c r="B57" s="53"/>
      <c r="C57" s="53"/>
      <c r="D57" s="53"/>
      <c r="E57" s="54"/>
      <c r="F57" s="3"/>
      <c r="G57" s="3"/>
    </row>
    <row r="58" spans="1:7" ht="48.75" customHeight="1">
      <c r="A58" s="60" t="s">
        <v>82</v>
      </c>
      <c r="B58" s="60"/>
      <c r="C58" s="61"/>
      <c r="D58" s="60"/>
      <c r="E58" s="53"/>
      <c r="F58" s="53"/>
      <c r="G58" s="54"/>
    </row>
    <row r="59" spans="1:6" ht="15">
      <c r="A59" s="47"/>
      <c r="B59" s="47"/>
      <c r="C59" s="61"/>
      <c r="D59" s="48"/>
      <c r="E59" s="48"/>
      <c r="F59" s="48"/>
    </row>
    <row r="60" spans="1:6" ht="15">
      <c r="A60" s="62"/>
      <c r="B60" s="62"/>
      <c r="C60" s="61"/>
      <c r="D60" s="61"/>
      <c r="E60" s="61"/>
      <c r="F60" s="61"/>
    </row>
    <row r="61" spans="1:6" ht="15">
      <c r="A61" s="62"/>
      <c r="B61" s="62"/>
      <c r="C61" s="61"/>
      <c r="D61" s="61"/>
      <c r="E61" s="61"/>
      <c r="F61" s="61"/>
    </row>
    <row r="62" spans="1:6" ht="15">
      <c r="A62" s="62"/>
      <c r="B62" s="62"/>
      <c r="C62" s="61"/>
      <c r="D62" s="61"/>
      <c r="E62" s="61"/>
      <c r="F62" s="61"/>
    </row>
    <row r="63" spans="1:6" ht="15">
      <c r="A63" s="62"/>
      <c r="B63" s="62"/>
      <c r="C63" s="61"/>
      <c r="D63" s="61"/>
      <c r="E63" s="61"/>
      <c r="F63" s="61"/>
    </row>
    <row r="64" spans="1:6" ht="15">
      <c r="A64" s="62"/>
      <c r="B64" s="62"/>
      <c r="C64" s="61"/>
      <c r="D64" s="61"/>
      <c r="E64" s="61"/>
      <c r="F64" s="61"/>
    </row>
    <row r="65" spans="1:6" ht="15">
      <c r="A65" s="62"/>
      <c r="B65" s="62"/>
      <c r="C65" s="61"/>
      <c r="D65" s="61"/>
      <c r="E65" s="61"/>
      <c r="F65" s="61"/>
    </row>
    <row r="66" spans="1:6" ht="15">
      <c r="A66" s="62"/>
      <c r="B66" s="62"/>
      <c r="C66" s="61"/>
      <c r="D66" s="61"/>
      <c r="E66" s="61"/>
      <c r="F66" s="61"/>
    </row>
    <row r="67" spans="1:6" ht="15">
      <c r="A67" s="62"/>
      <c r="B67" s="62"/>
      <c r="C67" s="61"/>
      <c r="D67" s="61"/>
      <c r="E67" s="61"/>
      <c r="F67" s="61"/>
    </row>
    <row r="68" spans="1:6" ht="15">
      <c r="A68" s="62"/>
      <c r="B68" s="62"/>
      <c r="C68" s="61"/>
      <c r="D68" s="61"/>
      <c r="E68" s="61"/>
      <c r="F68" s="61"/>
    </row>
    <row r="69" spans="1:6" ht="15">
      <c r="A69" s="62"/>
      <c r="B69" s="62"/>
      <c r="C69" s="61"/>
      <c r="D69" s="61"/>
      <c r="E69" s="61"/>
      <c r="F69" s="61"/>
    </row>
    <row r="70" spans="1:6" ht="15">
      <c r="A70" s="62"/>
      <c r="B70" s="62"/>
      <c r="C70" s="61"/>
      <c r="D70" s="61"/>
      <c r="E70" s="61"/>
      <c r="F70" s="61"/>
    </row>
    <row r="71" spans="3:6" ht="15">
      <c r="C71" s="61"/>
      <c r="D71" s="61"/>
      <c r="E71" s="61"/>
      <c r="F71" s="61"/>
    </row>
    <row r="72" spans="3:6" ht="15">
      <c r="C72" s="61"/>
      <c r="D72" s="61"/>
      <c r="E72" s="61"/>
      <c r="F72" s="61"/>
    </row>
    <row r="73" spans="3:6" ht="15">
      <c r="C73" s="61"/>
      <c r="D73" s="61"/>
      <c r="E73" s="61"/>
      <c r="F73" s="61"/>
    </row>
    <row r="74" spans="3:6" ht="15">
      <c r="C74" s="61"/>
      <c r="D74" s="61"/>
      <c r="E74" s="61"/>
      <c r="F74" s="61"/>
    </row>
    <row r="75" spans="3:6" ht="15">
      <c r="C75" s="61"/>
      <c r="D75" s="61"/>
      <c r="E75" s="61"/>
      <c r="F75" s="61"/>
    </row>
    <row r="76" spans="3:6" ht="15">
      <c r="C76" s="61"/>
      <c r="D76" s="61"/>
      <c r="E76" s="61"/>
      <c r="F76" s="61"/>
    </row>
    <row r="77" spans="3:6" ht="15">
      <c r="C77" s="61"/>
      <c r="D77" s="61"/>
      <c r="E77" s="61"/>
      <c r="F77" s="61"/>
    </row>
    <row r="78" spans="3:6" ht="15">
      <c r="C78" s="61"/>
      <c r="D78" s="61"/>
      <c r="E78" s="61"/>
      <c r="F78" s="61"/>
    </row>
    <row r="79" spans="3:6" ht="15">
      <c r="C79" s="61"/>
      <c r="D79" s="61"/>
      <c r="E79" s="61"/>
      <c r="F79" s="61"/>
    </row>
    <row r="80" spans="3:6" ht="15">
      <c r="C80" s="61"/>
      <c r="D80" s="61"/>
      <c r="E80" s="61"/>
      <c r="F80" s="61"/>
    </row>
    <row r="81" spans="3:6" ht="15">
      <c r="C81" s="61"/>
      <c r="D81" s="61"/>
      <c r="E81" s="61"/>
      <c r="F81" s="61"/>
    </row>
    <row r="82" spans="3:6" ht="15">
      <c r="C82" s="61"/>
      <c r="D82" s="61"/>
      <c r="E82" s="61"/>
      <c r="F82" s="61"/>
    </row>
    <row r="83" spans="3:6" ht="15">
      <c r="C83" s="61"/>
      <c r="D83" s="61"/>
      <c r="E83" s="61"/>
      <c r="F83" s="61"/>
    </row>
    <row r="84" spans="3:6" ht="15">
      <c r="C84" s="61"/>
      <c r="D84" s="61"/>
      <c r="E84" s="61"/>
      <c r="F84" s="61"/>
    </row>
    <row r="85" spans="3:6" ht="15">
      <c r="C85" s="61"/>
      <c r="D85" s="61"/>
      <c r="E85" s="61"/>
      <c r="F85" s="61"/>
    </row>
    <row r="86" spans="3:6" ht="15">
      <c r="C86" s="61"/>
      <c r="D86" s="61"/>
      <c r="E86" s="61"/>
      <c r="F86" s="61"/>
    </row>
    <row r="87" spans="3:6" ht="15">
      <c r="C87" s="61"/>
      <c r="D87" s="61"/>
      <c r="E87" s="61"/>
      <c r="F87" s="61"/>
    </row>
    <row r="88" spans="3:6" ht="15">
      <c r="C88" s="61"/>
      <c r="D88" s="61"/>
      <c r="E88" s="61"/>
      <c r="F88" s="61"/>
    </row>
    <row r="89" spans="3:6" ht="15">
      <c r="C89" s="61"/>
      <c r="D89" s="61"/>
      <c r="E89" s="61"/>
      <c r="F89" s="61"/>
    </row>
    <row r="90" spans="3:6" ht="15">
      <c r="C90" s="61"/>
      <c r="D90" s="61"/>
      <c r="E90" s="61"/>
      <c r="F90" s="61"/>
    </row>
    <row r="91" spans="3:6" ht="15">
      <c r="C91" s="61"/>
      <c r="D91" s="61"/>
      <c r="E91" s="61"/>
      <c r="F91" s="61"/>
    </row>
    <row r="92" spans="3:6" ht="15">
      <c r="C92" s="61"/>
      <c r="D92" s="61"/>
      <c r="E92" s="61"/>
      <c r="F92" s="61"/>
    </row>
    <row r="93" spans="3:6" ht="15">
      <c r="C93" s="61"/>
      <c r="D93" s="61"/>
      <c r="E93" s="61"/>
      <c r="F93" s="61"/>
    </row>
    <row r="94" spans="3:6" ht="15">
      <c r="C94" s="61"/>
      <c r="D94" s="61"/>
      <c r="E94" s="61"/>
      <c r="F94" s="61"/>
    </row>
    <row r="95" spans="3:6" ht="15">
      <c r="C95" s="61"/>
      <c r="D95" s="61"/>
      <c r="E95" s="61"/>
      <c r="F95" s="61"/>
    </row>
    <row r="96" spans="3:6" ht="15">
      <c r="C96" s="61"/>
      <c r="D96" s="61"/>
      <c r="E96" s="61"/>
      <c r="F96" s="61"/>
    </row>
    <row r="97" spans="3:6" ht="15">
      <c r="C97" s="61"/>
      <c r="D97" s="61"/>
      <c r="E97" s="61"/>
      <c r="F97" s="61"/>
    </row>
    <row r="98" spans="3:6" ht="15">
      <c r="C98" s="61"/>
      <c r="D98" s="61"/>
      <c r="E98" s="61"/>
      <c r="F98" s="61"/>
    </row>
    <row r="99" spans="3:6" ht="15">
      <c r="C99" s="61"/>
      <c r="D99" s="61"/>
      <c r="E99" s="61"/>
      <c r="F99" s="61"/>
    </row>
    <row r="100" spans="3:6" ht="15">
      <c r="C100" s="61"/>
      <c r="D100" s="61"/>
      <c r="E100" s="61"/>
      <c r="F100" s="61"/>
    </row>
    <row r="101" spans="3:6" ht="15">
      <c r="C101" s="61"/>
      <c r="D101" s="61"/>
      <c r="E101" s="61"/>
      <c r="F101" s="61"/>
    </row>
    <row r="102" spans="4:6" ht="15">
      <c r="D102" s="61"/>
      <c r="E102" s="61"/>
      <c r="F102" s="61"/>
    </row>
    <row r="103" spans="4:6" ht="15">
      <c r="D103" s="61"/>
      <c r="E103" s="61"/>
      <c r="F103" s="61"/>
    </row>
    <row r="104" spans="4:6" ht="15">
      <c r="D104" s="61"/>
      <c r="E104" s="61"/>
      <c r="F104" s="61"/>
    </row>
    <row r="105" spans="4:6" ht="15">
      <c r="D105" s="61"/>
      <c r="E105" s="61"/>
      <c r="F105" s="61"/>
    </row>
    <row r="106" spans="4:6" ht="15">
      <c r="D106" s="61"/>
      <c r="E106" s="61"/>
      <c r="F106" s="61"/>
    </row>
  </sheetData>
  <sheetProtection selectLockedCells="1" selectUnlockedCells="1"/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E1:G1"/>
    <mergeCell ref="A2:G2"/>
    <mergeCell ref="C4:E4"/>
    <mergeCell ref="C5:E5"/>
    <mergeCell ref="C6:E6"/>
    <mergeCell ref="C7:E7"/>
  </mergeCells>
  <printOptions/>
  <pageMargins left="0.7" right="0.7" top="0.75" bottom="0.75" header="0.5118055555555555" footer="0.5118055555555555"/>
  <pageSetup horizontalDpi="300" verticalDpi="300" orientation="landscape" paperSize="9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2"/>
  <sheetViews>
    <sheetView tabSelected="1" zoomScale="73" zoomScaleNormal="73" zoomScalePageLayoutView="0" workbookViewId="0" topLeftCell="A22">
      <selection activeCell="A45" sqref="A45"/>
    </sheetView>
  </sheetViews>
  <sheetFormatPr defaultColWidth="8.8515625" defaultRowHeight="12.75"/>
  <cols>
    <col min="1" max="1" width="8.00390625" style="63" customWidth="1"/>
    <col min="2" max="2" width="59.421875" style="63" customWidth="1"/>
    <col min="3" max="4" width="15.421875" style="63" customWidth="1"/>
    <col min="5" max="5" width="15.28125" style="63" customWidth="1"/>
    <col min="6" max="6" width="21.28125" style="63" customWidth="1"/>
    <col min="7" max="7" width="11.140625" style="65" customWidth="1"/>
    <col min="8" max="8" width="13.00390625" style="65" customWidth="1"/>
    <col min="9" max="16384" width="8.8515625" style="65" customWidth="1"/>
  </cols>
  <sheetData>
    <row r="1" spans="5:6" ht="18.75">
      <c r="E1" s="153" t="s">
        <v>0</v>
      </c>
      <c r="F1" s="153"/>
    </row>
    <row r="2" spans="1:6" ht="36.75" customHeight="1">
      <c r="A2" s="154" t="s">
        <v>119</v>
      </c>
      <c r="B2" s="154"/>
      <c r="C2" s="154"/>
      <c r="D2" s="154"/>
      <c r="E2" s="154"/>
      <c r="F2" s="154"/>
    </row>
    <row r="3" spans="2:6" ht="19.5">
      <c r="B3" s="66"/>
      <c r="C3" s="67"/>
      <c r="D3" s="67"/>
      <c r="E3" s="67"/>
      <c r="F3" s="67"/>
    </row>
    <row r="4" spans="2:6" ht="19.5">
      <c r="B4" s="68" t="s">
        <v>2</v>
      </c>
      <c r="C4" s="155" t="s">
        <v>83</v>
      </c>
      <c r="D4" s="155"/>
      <c r="E4" s="155"/>
      <c r="F4" s="69"/>
    </row>
    <row r="5" spans="2:6" ht="19.5">
      <c r="B5" s="68" t="s">
        <v>4</v>
      </c>
      <c r="C5" s="156">
        <v>5</v>
      </c>
      <c r="D5" s="156"/>
      <c r="E5" s="156"/>
      <c r="F5" s="70"/>
    </row>
    <row r="6" spans="2:6" ht="19.5">
      <c r="B6" s="71" t="s">
        <v>5</v>
      </c>
      <c r="C6" s="156">
        <v>9790.5</v>
      </c>
      <c r="D6" s="156"/>
      <c r="E6" s="156"/>
      <c r="F6" s="70"/>
    </row>
    <row r="7" spans="2:6" ht="19.5">
      <c r="B7" s="71" t="s">
        <v>84</v>
      </c>
      <c r="C7" s="72">
        <v>1063</v>
      </c>
      <c r="D7" s="73"/>
      <c r="E7" s="74"/>
      <c r="F7" s="70"/>
    </row>
    <row r="8" spans="2:6" ht="19.5">
      <c r="B8" s="77" t="s">
        <v>85</v>
      </c>
      <c r="C8" s="106">
        <v>1183226.86</v>
      </c>
      <c r="D8" s="78"/>
      <c r="E8" s="79"/>
      <c r="F8" s="76"/>
    </row>
    <row r="9" spans="2:6" ht="19.5">
      <c r="B9" s="77" t="s">
        <v>95</v>
      </c>
      <c r="C9" s="107">
        <v>5</v>
      </c>
      <c r="D9" s="75"/>
      <c r="E9" s="75"/>
      <c r="F9" s="76"/>
    </row>
    <row r="10" spans="2:5" ht="18.75">
      <c r="B10" s="80" t="s">
        <v>86</v>
      </c>
      <c r="C10" s="81">
        <v>11</v>
      </c>
      <c r="D10" s="82"/>
      <c r="E10" s="28"/>
    </row>
    <row r="11" spans="2:5" ht="18.75">
      <c r="B11" s="80" t="s">
        <v>87</v>
      </c>
      <c r="C11" s="81">
        <f>C61*12</f>
        <v>26400</v>
      </c>
      <c r="D11" s="82"/>
      <c r="E11" s="28"/>
    </row>
    <row r="12" spans="2:5" ht="18.75">
      <c r="B12" s="80" t="s">
        <v>88</v>
      </c>
      <c r="C12" s="83">
        <f>C6*C10*12</f>
        <v>1292346</v>
      </c>
      <c r="D12" s="82"/>
      <c r="E12" s="28"/>
    </row>
    <row r="13" spans="1:6" ht="18.75">
      <c r="A13" s="157"/>
      <c r="B13" s="157"/>
      <c r="C13" s="157"/>
      <c r="D13" s="157"/>
      <c r="E13" s="157"/>
      <c r="F13" s="157"/>
    </row>
    <row r="14" spans="1:6" ht="18.75">
      <c r="A14" s="84"/>
      <c r="B14" s="85"/>
      <c r="C14" s="85"/>
      <c r="D14" s="86"/>
      <c r="E14" s="87"/>
      <c r="F14" s="88"/>
    </row>
    <row r="15" spans="1:6" ht="20.25" customHeight="1">
      <c r="A15" s="161" t="s">
        <v>8</v>
      </c>
      <c r="B15" s="147" t="s">
        <v>96</v>
      </c>
      <c r="C15" s="151" t="s">
        <v>10</v>
      </c>
      <c r="D15" s="151" t="s">
        <v>11</v>
      </c>
      <c r="E15" s="151"/>
      <c r="F15" s="151" t="s">
        <v>12</v>
      </c>
    </row>
    <row r="16" spans="1:6" ht="72" customHeight="1">
      <c r="A16" s="161"/>
      <c r="B16" s="147"/>
      <c r="C16" s="151"/>
      <c r="D16" s="89" t="s">
        <v>14</v>
      </c>
      <c r="E16" s="89" t="s">
        <v>15</v>
      </c>
      <c r="F16" s="151"/>
    </row>
    <row r="17" spans="1:6" ht="18.75">
      <c r="A17" s="90" t="s">
        <v>16</v>
      </c>
      <c r="B17" s="17" t="s">
        <v>17</v>
      </c>
      <c r="C17" s="19">
        <f>D17*C6</f>
        <v>47386.02</v>
      </c>
      <c r="D17" s="19">
        <v>4.84</v>
      </c>
      <c r="E17" s="19">
        <f>C17*12</f>
        <v>568632.24</v>
      </c>
      <c r="F17" s="19">
        <f aca="true" t="shared" si="0" ref="F17:F26">C17*12</f>
        <v>568632.24</v>
      </c>
    </row>
    <row r="18" spans="1:6" ht="18.75">
      <c r="A18" s="91" t="s">
        <v>97</v>
      </c>
      <c r="B18" s="25" t="s">
        <v>21</v>
      </c>
      <c r="C18" s="19">
        <f>D18*C6</f>
        <v>6559.635</v>
      </c>
      <c r="D18" s="19">
        <v>0.67</v>
      </c>
      <c r="E18" s="19">
        <f>C18*12</f>
        <v>78715.62</v>
      </c>
      <c r="F18" s="19">
        <f t="shared" si="0"/>
        <v>78715.62</v>
      </c>
    </row>
    <row r="19" spans="1:6" ht="18.75">
      <c r="A19" s="91" t="s">
        <v>98</v>
      </c>
      <c r="B19" s="25" t="s">
        <v>23</v>
      </c>
      <c r="C19" s="19">
        <v>1350</v>
      </c>
      <c r="D19" s="19">
        <f>C19/C6</f>
        <v>0.13788876972575456</v>
      </c>
      <c r="E19" s="19">
        <f>C19*12</f>
        <v>16200</v>
      </c>
      <c r="F19" s="19">
        <f t="shared" si="0"/>
        <v>16200</v>
      </c>
    </row>
    <row r="20" spans="1:6" ht="18.75">
      <c r="A20" s="92" t="s">
        <v>99</v>
      </c>
      <c r="B20" s="28" t="s">
        <v>25</v>
      </c>
      <c r="C20" s="19">
        <f>E20/12</f>
        <v>36.4875</v>
      </c>
      <c r="D20" s="135">
        <f>C20/C6</f>
        <v>0.003726827026198866</v>
      </c>
      <c r="E20" s="26">
        <f>(C9*87.57)</f>
        <v>437.84999999999997</v>
      </c>
      <c r="F20" s="19">
        <f t="shared" si="0"/>
        <v>437.84999999999997</v>
      </c>
    </row>
    <row r="21" spans="1:6" ht="18.75">
      <c r="A21" s="92" t="s">
        <v>100</v>
      </c>
      <c r="B21" s="29" t="s">
        <v>27</v>
      </c>
      <c r="C21" s="19">
        <f>E21/12</f>
        <v>88.58333333333333</v>
      </c>
      <c r="D21" s="19">
        <f>C21/C7</f>
        <v>0.08333333333333333</v>
      </c>
      <c r="E21" s="19">
        <f>C7*1</f>
        <v>1063</v>
      </c>
      <c r="F21" s="19">
        <f t="shared" si="0"/>
        <v>1063</v>
      </c>
    </row>
    <row r="22" spans="1:6" ht="18.75">
      <c r="A22" s="92" t="s">
        <v>101</v>
      </c>
      <c r="B22" s="29" t="s">
        <v>89</v>
      </c>
      <c r="C22" s="19">
        <f>E22/12</f>
        <v>186.025</v>
      </c>
      <c r="D22" s="19">
        <f>C22/C7</f>
        <v>0.17500000000000002</v>
      </c>
      <c r="E22" s="19">
        <f>C7*2.1</f>
        <v>2232.3</v>
      </c>
      <c r="F22" s="19">
        <f t="shared" si="0"/>
        <v>2232.3</v>
      </c>
    </row>
    <row r="23" spans="1:6" s="93" customFormat="1" ht="37.5">
      <c r="A23" s="92" t="s">
        <v>102</v>
      </c>
      <c r="B23" s="29" t="s">
        <v>66</v>
      </c>
      <c r="C23" s="19">
        <f>C12*0.12/12</f>
        <v>12923.46</v>
      </c>
      <c r="D23" s="19">
        <f>C23/C6</f>
        <v>1.3199999999999998</v>
      </c>
      <c r="E23" s="26">
        <f>C12*0.12</f>
        <v>155081.52</v>
      </c>
      <c r="F23" s="19">
        <f t="shared" si="0"/>
        <v>155081.52</v>
      </c>
    </row>
    <row r="24" spans="1:6" ht="37.5">
      <c r="A24" s="92" t="s">
        <v>103</v>
      </c>
      <c r="B24" s="29" t="s">
        <v>90</v>
      </c>
      <c r="C24" s="19">
        <f>C12*0.009/12</f>
        <v>969.2595000000001</v>
      </c>
      <c r="D24" s="19">
        <f>C24/C6</f>
        <v>0.09900000000000002</v>
      </c>
      <c r="E24" s="26">
        <f>C12*0.009</f>
        <v>11631.114000000001</v>
      </c>
      <c r="F24" s="19">
        <f t="shared" si="0"/>
        <v>11631.114000000001</v>
      </c>
    </row>
    <row r="25" spans="1:6" s="93" customFormat="1" ht="18.75">
      <c r="A25" s="92" t="s">
        <v>104</v>
      </c>
      <c r="B25" s="29" t="s">
        <v>91</v>
      </c>
      <c r="C25" s="19">
        <f>E25/12</f>
        <v>2692.3875000000003</v>
      </c>
      <c r="D25" s="19">
        <f>C25/C6</f>
        <v>0.275</v>
      </c>
      <c r="E25" s="26">
        <f>C12*0.025</f>
        <v>32308.65</v>
      </c>
      <c r="F25" s="19">
        <f t="shared" si="0"/>
        <v>32308.65</v>
      </c>
    </row>
    <row r="26" spans="1:6" s="95" customFormat="1" ht="18.75">
      <c r="A26" s="94" t="s">
        <v>105</v>
      </c>
      <c r="B26" s="33" t="s">
        <v>92</v>
      </c>
      <c r="C26" s="34">
        <f>E26/12</f>
        <v>986.0223833333334</v>
      </c>
      <c r="D26" s="34">
        <f>E26/C6/12</f>
        <v>0.10071215804436275</v>
      </c>
      <c r="E26" s="35">
        <f>C8*0.01</f>
        <v>11832.268600000001</v>
      </c>
      <c r="F26" s="19">
        <f t="shared" si="0"/>
        <v>11832.268600000001</v>
      </c>
    </row>
    <row r="27" spans="1:6" s="97" customFormat="1" ht="18.75">
      <c r="A27" s="96"/>
      <c r="B27" s="82" t="s">
        <v>93</v>
      </c>
      <c r="C27" s="18">
        <f>SUM(C17:C26)</f>
        <v>73177.88021666667</v>
      </c>
      <c r="D27" s="18">
        <f>SUM(D17:D26)</f>
        <v>7.704661088129649</v>
      </c>
      <c r="E27" s="18">
        <f>SUM(E17:E26)</f>
        <v>878134.5626000001</v>
      </c>
      <c r="F27" s="18">
        <f>SUM(F17:F26)</f>
        <v>878134.5626000001</v>
      </c>
    </row>
    <row r="28" spans="1:6" s="93" customFormat="1" ht="18.75">
      <c r="A28" s="92"/>
      <c r="B28" s="29"/>
      <c r="C28" s="19"/>
      <c r="D28" s="19"/>
      <c r="E28" s="26"/>
      <c r="F28" s="26"/>
    </row>
    <row r="29" spans="1:6" s="93" customFormat="1" ht="18.75">
      <c r="A29" s="92"/>
      <c r="B29" s="29"/>
      <c r="C29" s="19"/>
      <c r="D29" s="19"/>
      <c r="E29" s="26"/>
      <c r="F29" s="26"/>
    </row>
    <row r="30" spans="1:6" ht="56.25">
      <c r="A30" s="92"/>
      <c r="B30" s="108" t="s">
        <v>94</v>
      </c>
      <c r="C30" s="109">
        <f>(C10-D27)*C6</f>
        <v>32263.01561666667</v>
      </c>
      <c r="D30" s="109">
        <f>C30/C6</f>
        <v>3.295338911870351</v>
      </c>
      <c r="E30" s="109"/>
      <c r="F30" s="109">
        <f>C30*12</f>
        <v>387156.18740000005</v>
      </c>
    </row>
    <row r="31" spans="1:6" ht="18.75">
      <c r="A31" s="92"/>
      <c r="B31" s="29"/>
      <c r="C31" s="19"/>
      <c r="D31" s="19"/>
      <c r="E31" s="26"/>
      <c r="F31" s="26"/>
    </row>
    <row r="32" spans="1:6" ht="12.75" customHeight="1">
      <c r="A32" s="152" t="s">
        <v>18</v>
      </c>
      <c r="B32" s="158" t="s">
        <v>106</v>
      </c>
      <c r="C32" s="162"/>
      <c r="D32" s="162"/>
      <c r="E32" s="150"/>
      <c r="F32" s="150"/>
    </row>
    <row r="33" spans="1:6" ht="18.75">
      <c r="A33" s="152"/>
      <c r="B33" s="158"/>
      <c r="C33" s="162"/>
      <c r="D33" s="162"/>
      <c r="E33" s="150"/>
      <c r="F33" s="150"/>
    </row>
    <row r="34" spans="1:6" ht="18.75">
      <c r="A34" s="92" t="s">
        <v>20</v>
      </c>
      <c r="B34" s="29" t="s">
        <v>107</v>
      </c>
      <c r="C34" s="19"/>
      <c r="D34" s="19"/>
      <c r="E34" s="26">
        <v>12500</v>
      </c>
      <c r="F34" s="26">
        <v>12500</v>
      </c>
    </row>
    <row r="35" spans="1:6" ht="18.75">
      <c r="A35" s="92" t="s">
        <v>22</v>
      </c>
      <c r="B35" s="29" t="s">
        <v>129</v>
      </c>
      <c r="C35" s="26"/>
      <c r="D35" s="19"/>
      <c r="E35" s="26">
        <v>13000</v>
      </c>
      <c r="F35" s="26">
        <v>13000</v>
      </c>
    </row>
    <row r="36" spans="1:6" ht="18.75">
      <c r="A36" s="92" t="s">
        <v>24</v>
      </c>
      <c r="B36" s="112" t="s">
        <v>108</v>
      </c>
      <c r="C36" s="114"/>
      <c r="D36" s="19"/>
      <c r="E36" s="114">
        <v>14000</v>
      </c>
      <c r="F36" s="114">
        <v>14000</v>
      </c>
    </row>
    <row r="37" spans="1:6" s="63" customFormat="1" ht="18.75">
      <c r="A37" s="90" t="s">
        <v>26</v>
      </c>
      <c r="B37" s="113" t="s">
        <v>124</v>
      </c>
      <c r="C37" s="116"/>
      <c r="D37" s="119"/>
      <c r="E37" s="116">
        <v>57000</v>
      </c>
      <c r="F37" s="116">
        <v>57000</v>
      </c>
    </row>
    <row r="38" spans="1:6" s="63" customFormat="1" ht="18.75">
      <c r="A38" s="90" t="s">
        <v>109</v>
      </c>
      <c r="B38" s="117" t="s">
        <v>121</v>
      </c>
      <c r="C38" s="118"/>
      <c r="D38" s="120"/>
      <c r="E38" s="118">
        <v>20000</v>
      </c>
      <c r="F38" s="118">
        <v>20000</v>
      </c>
    </row>
    <row r="39" spans="1:6" s="63" customFormat="1" ht="18.75">
      <c r="A39" s="90" t="s">
        <v>30</v>
      </c>
      <c r="B39" s="117" t="s">
        <v>127</v>
      </c>
      <c r="C39" s="118"/>
      <c r="D39" s="120"/>
      <c r="E39" s="118">
        <v>16000</v>
      </c>
      <c r="F39" s="118">
        <v>16000</v>
      </c>
    </row>
    <row r="40" spans="1:6" s="63" customFormat="1" ht="37.5">
      <c r="A40" s="90" t="s">
        <v>32</v>
      </c>
      <c r="B40" s="136" t="s">
        <v>128</v>
      </c>
      <c r="C40" s="118"/>
      <c r="D40" s="120"/>
      <c r="E40" s="118">
        <v>60000</v>
      </c>
      <c r="F40" s="118">
        <v>60000</v>
      </c>
    </row>
    <row r="41" spans="1:6" s="63" customFormat="1" ht="18.75">
      <c r="A41" s="90" t="s">
        <v>34</v>
      </c>
      <c r="B41" s="132" t="s">
        <v>123</v>
      </c>
      <c r="C41" s="122"/>
      <c r="D41" s="131"/>
      <c r="E41" s="122">
        <v>60000</v>
      </c>
      <c r="F41" s="122">
        <v>60000</v>
      </c>
    </row>
    <row r="42" spans="1:6" ht="36" customHeight="1">
      <c r="A42" s="90" t="s">
        <v>36</v>
      </c>
      <c r="B42" s="133" t="s">
        <v>125</v>
      </c>
      <c r="C42" s="116"/>
      <c r="D42" s="121"/>
      <c r="E42" s="116">
        <v>55000</v>
      </c>
      <c r="F42" s="116">
        <v>55000</v>
      </c>
    </row>
    <row r="43" spans="1:6" ht="18.75">
      <c r="A43" s="91" t="s">
        <v>132</v>
      </c>
      <c r="B43" s="132" t="s">
        <v>126</v>
      </c>
      <c r="C43" s="122"/>
      <c r="D43" s="131"/>
      <c r="E43" s="122">
        <v>30000</v>
      </c>
      <c r="F43" s="122">
        <v>30000</v>
      </c>
    </row>
    <row r="44" spans="1:6" ht="18.75">
      <c r="A44" s="91" t="s">
        <v>133</v>
      </c>
      <c r="B44" s="132" t="s">
        <v>131</v>
      </c>
      <c r="C44" s="122"/>
      <c r="D44" s="131"/>
      <c r="E44" s="122">
        <v>50000</v>
      </c>
      <c r="F44" s="122">
        <v>50000</v>
      </c>
    </row>
    <row r="45" spans="1:6" ht="37.5">
      <c r="A45" s="91" t="s">
        <v>134</v>
      </c>
      <c r="B45" s="136" t="s">
        <v>130</v>
      </c>
      <c r="C45" s="118"/>
      <c r="D45" s="120"/>
      <c r="E45" s="118">
        <v>0</v>
      </c>
      <c r="F45" s="118">
        <v>0</v>
      </c>
    </row>
    <row r="46" spans="1:6" ht="18.75">
      <c r="A46" s="91"/>
      <c r="B46" s="132"/>
      <c r="C46" s="122"/>
      <c r="D46" s="131"/>
      <c r="E46" s="122"/>
      <c r="F46" s="122"/>
    </row>
    <row r="47" spans="1:6" ht="18.75">
      <c r="A47" s="43"/>
      <c r="B47" s="43" t="s">
        <v>110</v>
      </c>
      <c r="C47" s="44"/>
      <c r="D47" s="19"/>
      <c r="E47" s="44">
        <f>SUM(E34:E46)</f>
        <v>387500</v>
      </c>
      <c r="F47" s="44">
        <f>SUM(F34:F46)</f>
        <v>387500</v>
      </c>
    </row>
    <row r="48" spans="1:6" ht="18.75">
      <c r="A48" s="128"/>
      <c r="B48" s="129" t="s">
        <v>111</v>
      </c>
      <c r="C48" s="130"/>
      <c r="D48" s="130">
        <f>((F47-F30)/C6/12)+C10</f>
        <v>11.002926413359889</v>
      </c>
      <c r="E48" s="130"/>
      <c r="F48" s="130"/>
    </row>
    <row r="49" spans="1:6" ht="18.75">
      <c r="A49" s="123"/>
      <c r="B49" s="125"/>
      <c r="C49" s="115"/>
      <c r="D49" s="124"/>
      <c r="E49" s="115"/>
      <c r="F49" s="115"/>
    </row>
    <row r="50" spans="1:11" ht="18.75">
      <c r="A50" s="98"/>
      <c r="B50" s="98"/>
      <c r="C50" s="99"/>
      <c r="D50" s="99"/>
      <c r="E50" s="99"/>
      <c r="F50" s="99"/>
      <c r="K50" s="134"/>
    </row>
    <row r="51" spans="1:6" ht="18.75">
      <c r="A51" s="98"/>
      <c r="B51" s="98"/>
      <c r="C51" s="99"/>
      <c r="D51" s="99"/>
      <c r="E51" s="99"/>
      <c r="F51" s="99"/>
    </row>
    <row r="52" spans="1:6" ht="18.75">
      <c r="A52" s="100"/>
      <c r="B52" s="43" t="s">
        <v>74</v>
      </c>
      <c r="C52" s="101"/>
      <c r="D52" s="102"/>
      <c r="E52" s="102"/>
      <c r="F52" s="102"/>
    </row>
    <row r="53" spans="1:6" ht="18.75">
      <c r="A53" s="100"/>
      <c r="B53" s="91" t="s">
        <v>112</v>
      </c>
      <c r="C53" s="59">
        <v>250</v>
      </c>
      <c r="D53" s="102"/>
      <c r="E53" s="102"/>
      <c r="F53" s="102"/>
    </row>
    <row r="54" spans="1:6" ht="18.75">
      <c r="A54" s="100"/>
      <c r="B54" s="25" t="s">
        <v>76</v>
      </c>
      <c r="C54" s="59">
        <v>250</v>
      </c>
      <c r="D54" s="102"/>
      <c r="E54" s="102"/>
      <c r="F54" s="102"/>
    </row>
    <row r="55" spans="1:6" ht="18.75">
      <c r="A55" s="100"/>
      <c r="B55" s="43" t="s">
        <v>77</v>
      </c>
      <c r="C55" s="59">
        <v>0</v>
      </c>
      <c r="D55" s="102"/>
      <c r="E55" s="102"/>
      <c r="F55" s="102"/>
    </row>
    <row r="56" spans="1:6" ht="18.75">
      <c r="A56" s="100"/>
      <c r="B56" s="126" t="s">
        <v>120</v>
      </c>
      <c r="C56" s="127">
        <v>300</v>
      </c>
      <c r="D56" s="102"/>
      <c r="E56" s="102"/>
      <c r="F56" s="102"/>
    </row>
    <row r="57" spans="1:6" ht="18.75">
      <c r="A57" s="100"/>
      <c r="B57" s="25" t="s">
        <v>113</v>
      </c>
      <c r="C57" s="110">
        <v>350</v>
      </c>
      <c r="D57" s="102"/>
      <c r="E57" s="102"/>
      <c r="F57" s="102"/>
    </row>
    <row r="58" spans="1:6" ht="18.75">
      <c r="A58" s="100"/>
      <c r="B58" s="25" t="s">
        <v>114</v>
      </c>
      <c r="C58" s="110">
        <v>350</v>
      </c>
      <c r="D58" s="102"/>
      <c r="E58" s="102"/>
      <c r="F58" s="102"/>
    </row>
    <row r="59" spans="1:6" ht="18.75">
      <c r="A59" s="100"/>
      <c r="B59" s="25" t="s">
        <v>115</v>
      </c>
      <c r="C59" s="110">
        <v>350</v>
      </c>
      <c r="D59" s="102"/>
      <c r="E59" s="102"/>
      <c r="F59" s="102"/>
    </row>
    <row r="60" spans="1:6" ht="18.75">
      <c r="A60" s="100"/>
      <c r="B60" s="25" t="s">
        <v>116</v>
      </c>
      <c r="C60" s="111">
        <v>350</v>
      </c>
      <c r="D60" s="102"/>
      <c r="E60" s="102"/>
      <c r="F60" s="102"/>
    </row>
    <row r="61" spans="1:6" ht="18.75">
      <c r="A61" s="100"/>
      <c r="B61" s="59" t="s">
        <v>117</v>
      </c>
      <c r="C61" s="59">
        <f>SUM(C53:C60)</f>
        <v>2200</v>
      </c>
      <c r="D61" s="102"/>
      <c r="E61" s="103"/>
      <c r="F61" s="65"/>
    </row>
    <row r="62" spans="1:6" ht="18.75">
      <c r="A62" s="100"/>
      <c r="B62" s="159"/>
      <c r="C62" s="159"/>
      <c r="D62" s="159"/>
      <c r="E62" s="159"/>
      <c r="F62" s="65"/>
    </row>
    <row r="63" spans="1:6" ht="54.75" customHeight="1">
      <c r="A63" s="100"/>
      <c r="B63" s="160" t="s">
        <v>118</v>
      </c>
      <c r="C63" s="160"/>
      <c r="D63" s="160"/>
      <c r="E63" s="160"/>
      <c r="F63" s="65"/>
    </row>
    <row r="64" spans="1:6" ht="75" customHeight="1">
      <c r="A64" s="60" t="s">
        <v>122</v>
      </c>
      <c r="B64" s="60"/>
      <c r="C64" s="104"/>
      <c r="D64" s="60"/>
      <c r="E64" s="102"/>
      <c r="F64" s="102"/>
    </row>
    <row r="65" spans="1:6" ht="18.75">
      <c r="A65" s="98"/>
      <c r="B65" s="98"/>
      <c r="C65" s="104"/>
      <c r="D65" s="99"/>
      <c r="E65" s="99"/>
      <c r="F65" s="99"/>
    </row>
    <row r="66" spans="1:6" ht="18.75">
      <c r="A66" s="105"/>
      <c r="B66" s="105"/>
      <c r="C66" s="104"/>
      <c r="D66" s="104"/>
      <c r="E66" s="104"/>
      <c r="F66" s="104"/>
    </row>
    <row r="67" spans="1:6" ht="18.75">
      <c r="A67" s="105"/>
      <c r="B67" s="105"/>
      <c r="C67" s="104"/>
      <c r="D67" s="104"/>
      <c r="E67" s="104"/>
      <c r="F67" s="104"/>
    </row>
    <row r="68" spans="1:6" ht="18.75">
      <c r="A68" s="105"/>
      <c r="B68" s="105"/>
      <c r="C68" s="104"/>
      <c r="D68" s="104"/>
      <c r="E68" s="104"/>
      <c r="F68" s="104"/>
    </row>
    <row r="69" spans="1:6" ht="18.75">
      <c r="A69" s="105"/>
      <c r="B69" s="105"/>
      <c r="C69" s="104"/>
      <c r="D69" s="104"/>
      <c r="E69" s="104"/>
      <c r="F69" s="104"/>
    </row>
    <row r="70" spans="1:6" ht="18.75">
      <c r="A70" s="105"/>
      <c r="B70" s="105"/>
      <c r="C70" s="104"/>
      <c r="D70" s="104"/>
      <c r="E70" s="104"/>
      <c r="F70" s="104"/>
    </row>
    <row r="71" spans="1:6" s="64" customFormat="1" ht="18.75">
      <c r="A71" s="105"/>
      <c r="B71" s="105"/>
      <c r="C71" s="104"/>
      <c r="D71" s="104"/>
      <c r="E71" s="104"/>
      <c r="F71" s="104"/>
    </row>
    <row r="72" spans="1:6" s="64" customFormat="1" ht="18.75">
      <c r="A72" s="105"/>
      <c r="B72" s="105"/>
      <c r="C72" s="104"/>
      <c r="D72" s="104"/>
      <c r="E72" s="104"/>
      <c r="F72" s="104"/>
    </row>
    <row r="73" spans="1:6" s="64" customFormat="1" ht="18.75">
      <c r="A73" s="105"/>
      <c r="B73" s="105"/>
      <c r="C73" s="104"/>
      <c r="D73" s="104"/>
      <c r="E73" s="104"/>
      <c r="F73" s="104"/>
    </row>
    <row r="74" spans="1:6" s="64" customFormat="1" ht="18.75">
      <c r="A74" s="105"/>
      <c r="B74" s="105"/>
      <c r="C74" s="104"/>
      <c r="D74" s="104"/>
      <c r="E74" s="104"/>
      <c r="F74" s="104"/>
    </row>
    <row r="75" spans="1:6" s="64" customFormat="1" ht="18.75">
      <c r="A75" s="105"/>
      <c r="B75" s="105"/>
      <c r="C75" s="104"/>
      <c r="D75" s="104"/>
      <c r="E75" s="104"/>
      <c r="F75" s="104"/>
    </row>
    <row r="76" spans="1:6" s="64" customFormat="1" ht="18.75">
      <c r="A76" s="105"/>
      <c r="B76" s="105"/>
      <c r="C76" s="104"/>
      <c r="D76" s="104"/>
      <c r="E76" s="104"/>
      <c r="F76" s="104"/>
    </row>
    <row r="77" spans="1:6" s="64" customFormat="1" ht="18.75">
      <c r="A77" s="63"/>
      <c r="B77" s="63"/>
      <c r="C77" s="104"/>
      <c r="D77" s="104"/>
      <c r="E77" s="104"/>
      <c r="F77" s="104"/>
    </row>
    <row r="78" spans="1:6" s="64" customFormat="1" ht="18.75">
      <c r="A78" s="63"/>
      <c r="B78" s="63"/>
      <c r="C78" s="104"/>
      <c r="D78" s="104"/>
      <c r="E78" s="104"/>
      <c r="F78" s="104"/>
    </row>
    <row r="79" spans="1:6" s="64" customFormat="1" ht="18.75">
      <c r="A79" s="63"/>
      <c r="B79" s="63"/>
      <c r="C79" s="104"/>
      <c r="D79" s="104"/>
      <c r="E79" s="104"/>
      <c r="F79" s="104"/>
    </row>
    <row r="80" spans="1:6" s="64" customFormat="1" ht="18.75">
      <c r="A80" s="63"/>
      <c r="B80" s="63"/>
      <c r="C80" s="104"/>
      <c r="D80" s="104"/>
      <c r="E80" s="104"/>
      <c r="F80" s="104"/>
    </row>
    <row r="81" spans="1:6" s="64" customFormat="1" ht="18.75">
      <c r="A81" s="63"/>
      <c r="B81" s="63"/>
      <c r="C81" s="104"/>
      <c r="D81" s="104"/>
      <c r="E81" s="104"/>
      <c r="F81" s="104"/>
    </row>
    <row r="82" spans="1:6" s="64" customFormat="1" ht="18.75">
      <c r="A82" s="63"/>
      <c r="B82" s="63"/>
      <c r="C82" s="104"/>
      <c r="D82" s="104"/>
      <c r="E82" s="104"/>
      <c r="F82" s="104"/>
    </row>
    <row r="83" spans="1:6" s="64" customFormat="1" ht="18.75">
      <c r="A83" s="63"/>
      <c r="B83" s="63"/>
      <c r="C83" s="104"/>
      <c r="D83" s="104"/>
      <c r="E83" s="104"/>
      <c r="F83" s="104"/>
    </row>
    <row r="84" spans="1:6" s="64" customFormat="1" ht="18.75">
      <c r="A84" s="63"/>
      <c r="B84" s="63"/>
      <c r="C84" s="104"/>
      <c r="D84" s="104"/>
      <c r="E84" s="104"/>
      <c r="F84" s="104"/>
    </row>
    <row r="85" spans="1:6" s="64" customFormat="1" ht="18.75">
      <c r="A85" s="63"/>
      <c r="B85" s="63"/>
      <c r="C85" s="104"/>
      <c r="D85" s="104"/>
      <c r="E85" s="104"/>
      <c r="F85" s="104"/>
    </row>
    <row r="86" spans="1:6" s="64" customFormat="1" ht="18.75">
      <c r="A86" s="63"/>
      <c r="B86" s="63"/>
      <c r="C86" s="104"/>
      <c r="D86" s="104"/>
      <c r="E86" s="104"/>
      <c r="F86" s="104"/>
    </row>
    <row r="87" spans="1:6" s="64" customFormat="1" ht="18.75">
      <c r="A87" s="63"/>
      <c r="B87" s="63"/>
      <c r="C87" s="104"/>
      <c r="D87" s="104"/>
      <c r="E87" s="104"/>
      <c r="F87" s="104"/>
    </row>
    <row r="88" spans="1:6" s="64" customFormat="1" ht="18.75">
      <c r="A88" s="63"/>
      <c r="B88" s="63"/>
      <c r="C88" s="104"/>
      <c r="D88" s="104"/>
      <c r="E88" s="104"/>
      <c r="F88" s="104"/>
    </row>
    <row r="89" spans="1:6" s="64" customFormat="1" ht="18.75">
      <c r="A89" s="63"/>
      <c r="B89" s="63"/>
      <c r="C89" s="104"/>
      <c r="D89" s="104"/>
      <c r="E89" s="104"/>
      <c r="F89" s="104"/>
    </row>
    <row r="90" spans="1:6" s="64" customFormat="1" ht="18.75">
      <c r="A90" s="63"/>
      <c r="B90" s="63"/>
      <c r="C90" s="104"/>
      <c r="D90" s="104"/>
      <c r="E90" s="104"/>
      <c r="F90" s="104"/>
    </row>
    <row r="91" spans="1:6" s="64" customFormat="1" ht="18.75">
      <c r="A91" s="63"/>
      <c r="B91" s="63"/>
      <c r="C91" s="104"/>
      <c r="D91" s="104"/>
      <c r="E91" s="104"/>
      <c r="F91" s="104"/>
    </row>
    <row r="92" spans="1:6" s="64" customFormat="1" ht="18.75">
      <c r="A92" s="63"/>
      <c r="B92" s="63"/>
      <c r="C92" s="104"/>
      <c r="D92" s="104"/>
      <c r="E92" s="104"/>
      <c r="F92" s="104"/>
    </row>
    <row r="93" spans="1:6" s="64" customFormat="1" ht="18.75">
      <c r="A93" s="63"/>
      <c r="B93" s="63"/>
      <c r="C93" s="104"/>
      <c r="D93" s="104"/>
      <c r="E93" s="104"/>
      <c r="F93" s="104"/>
    </row>
    <row r="94" spans="1:6" s="64" customFormat="1" ht="18.75">
      <c r="A94" s="63"/>
      <c r="B94" s="63"/>
      <c r="C94" s="104"/>
      <c r="D94" s="104"/>
      <c r="E94" s="104"/>
      <c r="F94" s="104"/>
    </row>
    <row r="95" spans="1:6" s="64" customFormat="1" ht="18.75">
      <c r="A95" s="63"/>
      <c r="B95" s="63"/>
      <c r="C95" s="104"/>
      <c r="D95" s="104"/>
      <c r="E95" s="104"/>
      <c r="F95" s="104"/>
    </row>
    <row r="96" spans="1:6" s="64" customFormat="1" ht="18.75">
      <c r="A96" s="63"/>
      <c r="B96" s="63"/>
      <c r="C96" s="104"/>
      <c r="D96" s="104"/>
      <c r="E96" s="104"/>
      <c r="F96" s="104"/>
    </row>
    <row r="97" spans="1:6" s="64" customFormat="1" ht="18.75">
      <c r="A97" s="63"/>
      <c r="B97" s="63"/>
      <c r="C97" s="104"/>
      <c r="D97" s="104"/>
      <c r="E97" s="104"/>
      <c r="F97" s="104"/>
    </row>
    <row r="98" spans="1:6" s="64" customFormat="1" ht="18.75">
      <c r="A98" s="63"/>
      <c r="B98" s="63"/>
      <c r="C98" s="104"/>
      <c r="D98" s="104"/>
      <c r="E98" s="104"/>
      <c r="F98" s="104"/>
    </row>
    <row r="99" spans="1:6" s="64" customFormat="1" ht="18.75">
      <c r="A99" s="63"/>
      <c r="B99" s="63"/>
      <c r="C99" s="104"/>
      <c r="D99" s="104"/>
      <c r="E99" s="104"/>
      <c r="F99" s="104"/>
    </row>
    <row r="100" spans="1:6" s="64" customFormat="1" ht="18.75">
      <c r="A100" s="63"/>
      <c r="B100" s="63"/>
      <c r="C100" s="104"/>
      <c r="D100" s="104"/>
      <c r="E100" s="104"/>
      <c r="F100" s="104"/>
    </row>
    <row r="101" spans="1:6" s="64" customFormat="1" ht="18.75">
      <c r="A101" s="63"/>
      <c r="B101" s="63"/>
      <c r="C101" s="104"/>
      <c r="D101" s="104"/>
      <c r="E101" s="104"/>
      <c r="F101" s="104"/>
    </row>
    <row r="102" spans="1:6" s="64" customFormat="1" ht="18.75">
      <c r="A102" s="63"/>
      <c r="B102" s="63"/>
      <c r="C102" s="104"/>
      <c r="D102" s="104"/>
      <c r="E102" s="104"/>
      <c r="F102" s="104"/>
    </row>
    <row r="103" spans="1:6" s="64" customFormat="1" ht="18.75">
      <c r="A103" s="63"/>
      <c r="B103" s="63"/>
      <c r="C103" s="104"/>
      <c r="D103" s="104"/>
      <c r="E103" s="104"/>
      <c r="F103" s="104"/>
    </row>
    <row r="104" spans="1:6" s="64" customFormat="1" ht="18.75">
      <c r="A104" s="63"/>
      <c r="B104" s="63"/>
      <c r="C104" s="104"/>
      <c r="D104" s="104"/>
      <c r="E104" s="104"/>
      <c r="F104" s="104"/>
    </row>
    <row r="105" spans="1:6" s="64" customFormat="1" ht="18.75">
      <c r="A105" s="63"/>
      <c r="B105" s="63"/>
      <c r="C105" s="104"/>
      <c r="D105" s="104"/>
      <c r="E105" s="104"/>
      <c r="F105" s="104"/>
    </row>
    <row r="106" spans="1:6" s="64" customFormat="1" ht="18.75">
      <c r="A106" s="63"/>
      <c r="B106" s="63"/>
      <c r="C106" s="104"/>
      <c r="D106" s="104"/>
      <c r="E106" s="104"/>
      <c r="F106" s="104"/>
    </row>
    <row r="107" spans="1:6" s="64" customFormat="1" ht="18.75">
      <c r="A107" s="63"/>
      <c r="B107" s="63"/>
      <c r="C107" s="104"/>
      <c r="D107" s="104"/>
      <c r="E107" s="104"/>
      <c r="F107" s="104"/>
    </row>
    <row r="108" spans="1:6" s="64" customFormat="1" ht="18.75">
      <c r="A108" s="63"/>
      <c r="B108" s="63"/>
      <c r="C108" s="63"/>
      <c r="D108" s="104"/>
      <c r="E108" s="104"/>
      <c r="F108" s="104"/>
    </row>
    <row r="109" spans="1:6" s="64" customFormat="1" ht="18.75">
      <c r="A109" s="63"/>
      <c r="B109" s="63"/>
      <c r="C109" s="63"/>
      <c r="D109" s="104"/>
      <c r="E109" s="104"/>
      <c r="F109" s="104"/>
    </row>
    <row r="110" spans="1:6" s="64" customFormat="1" ht="18.75">
      <c r="A110" s="63"/>
      <c r="B110" s="63"/>
      <c r="C110" s="63"/>
      <c r="D110" s="104"/>
      <c r="E110" s="104"/>
      <c r="F110" s="104"/>
    </row>
    <row r="111" spans="1:6" s="64" customFormat="1" ht="18.75">
      <c r="A111" s="63"/>
      <c r="B111" s="63"/>
      <c r="C111" s="63"/>
      <c r="D111" s="104"/>
      <c r="E111" s="104"/>
      <c r="F111" s="104"/>
    </row>
    <row r="112" spans="1:6" s="64" customFormat="1" ht="18.75">
      <c r="A112" s="63"/>
      <c r="B112" s="63"/>
      <c r="C112" s="63"/>
      <c r="D112" s="104"/>
      <c r="E112" s="104"/>
      <c r="F112" s="104"/>
    </row>
  </sheetData>
  <sheetProtection selectLockedCells="1" selectUnlockedCells="1"/>
  <mergeCells count="19">
    <mergeCell ref="B62:E62"/>
    <mergeCell ref="B63:E63"/>
    <mergeCell ref="A15:A16"/>
    <mergeCell ref="B15:B16"/>
    <mergeCell ref="C15:C16"/>
    <mergeCell ref="D15:E15"/>
    <mergeCell ref="C32:C33"/>
    <mergeCell ref="D32:D33"/>
    <mergeCell ref="E32:E33"/>
    <mergeCell ref="F32:F33"/>
    <mergeCell ref="F15:F16"/>
    <mergeCell ref="A32:A33"/>
    <mergeCell ref="E1:F1"/>
    <mergeCell ref="A2:F2"/>
    <mergeCell ref="C4:E4"/>
    <mergeCell ref="C5:E5"/>
    <mergeCell ref="C6:E6"/>
    <mergeCell ref="A13:F13"/>
    <mergeCell ref="B32:B33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2020-12-01T06:52:55Z</cp:lastPrinted>
  <dcterms:created xsi:type="dcterms:W3CDTF">2020-11-09T07:55:08Z</dcterms:created>
  <dcterms:modified xsi:type="dcterms:W3CDTF">2021-02-18T03:00:47Z</dcterms:modified>
  <cp:category/>
  <cp:version/>
  <cp:contentType/>
  <cp:contentStatus/>
</cp:coreProperties>
</file>