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20" yWindow="195" windowWidth="12120" windowHeight="8010" tabRatio="976" firstSheet="1" activeTab="1"/>
  </bookViews>
  <sheets>
    <sheet name="Лист2" sheetId="1" state="hidden" r:id="rId1"/>
    <sheet name="Юрина 232" sheetId="2" r:id="rId2"/>
    <sheet name="Лист24" sheetId="3" state="hidden" r:id="rId3"/>
    <sheet name="Лист25" sheetId="4" state="hidden" r:id="rId4"/>
  </sheets>
  <definedNames/>
  <calcPr fullCalcOnLoad="1"/>
</workbook>
</file>

<file path=xl/sharedStrings.xml><?xml version="1.0" encoding="utf-8"?>
<sst xmlns="http://schemas.openxmlformats.org/spreadsheetml/2006/main" count="142" uniqueCount="120">
  <si>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</si>
  <si>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</si>
  <si>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</si>
  <si>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</si>
  <si>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</si>
  <si>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</si>
  <si>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</si>
  <si>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</si>
  <si>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</si>
  <si>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</si>
  <si>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</si>
  <si>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</si>
  <si>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</si>
  <si>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</si>
  <si>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</si>
  <si>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</si>
  <si>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</si>
  <si>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</si>
  <si>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</si>
  <si>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</si>
  <si>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</si>
  <si>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</si>
  <si>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</si>
  <si>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</si>
  <si>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</si>
  <si>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</si>
  <si>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</si>
  <si>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</si>
  <si>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</si>
  <si>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</si>
  <si>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</si>
  <si>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</si>
  <si>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</si>
  <si>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</si>
  <si>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</si>
  <si>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</si>
  <si>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</si>
  <si>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</si>
  <si>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</si>
  <si>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</si>
  <si>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</si>
  <si>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</si>
  <si>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</si>
  <si>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</si>
  <si>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</si>
  <si>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</si>
  <si>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</si>
  <si>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</si>
  <si>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</si>
  <si>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</si>
  <si>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</si>
  <si>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</si>
  <si>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</si>
  <si>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</si>
  <si>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</si>
  <si>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</si>
  <si>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</si>
  <si>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</si>
  <si>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</si>
  <si>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</si>
  <si>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</si>
  <si>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</si>
  <si>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</si>
  <si>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</si>
  <si>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</si>
  <si>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</si>
  <si>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</si>
  <si>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</si>
  <si>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</si>
  <si>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</si>
  <si>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</si>
  <si>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</si>
  <si>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</si>
  <si>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</si>
  <si>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</si>
  <si>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</si>
  <si>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</si>
  <si>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</si>
  <si>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</si>
  <si>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</si>
  <si>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</si>
  <si>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</si>
  <si>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</si>
  <si>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</si>
  <si>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</si>
  <si>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</si>
  <si>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Тариф на содержание</t>
  </si>
  <si>
    <t>Годовой доход МКД</t>
  </si>
  <si>
    <t>площадь подвального помещения</t>
  </si>
  <si>
    <t>Сумма задолженности МКД за ресурсы</t>
  </si>
  <si>
    <t>Прочие доходы дома</t>
  </si>
  <si>
    <t>Остаток денежных средств на текущий ремонт МКД  с учетом прочих доходов (справочно)</t>
  </si>
  <si>
    <t>Госпошлина</t>
  </si>
  <si>
    <t>2.6.</t>
  </si>
  <si>
    <t>2.7.</t>
  </si>
  <si>
    <t>2.8.</t>
  </si>
  <si>
    <t>2.9.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</si>
  <si>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</si>
  <si>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</si>
  <si>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</si>
  <si>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</si>
  <si>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</si>
  <si>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</si>
  <si>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</si>
  <si>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</si>
  <si>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</si>
  <si>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Итого услуги по управлению и содержанию МКД</t>
  </si>
  <si>
    <t>4.0.</t>
  </si>
  <si>
    <t>4.1.</t>
  </si>
  <si>
    <t>4.2.</t>
  </si>
  <si>
    <t xml:space="preserve">итого работ по текущему ремонту: </t>
  </si>
  <si>
    <t>Доходы от прочих организаций зачисляемые на дом (в плане не учтены, для аварийных ситуаций)</t>
  </si>
  <si>
    <t xml:space="preserve"> </t>
  </si>
  <si>
    <t>5 этажный панельный</t>
  </si>
  <si>
    <t>Ремонт межпанельных швов</t>
  </si>
  <si>
    <t>План работ и услуг по содержанию и ремонту общего имущества МКД на 2020 год по адресу:                                                                           Юрина,216</t>
  </si>
  <si>
    <t>Рекомендованный тариф для выполнения всех видов работ предложенных в плане на 2020г.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</si>
  <si>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</si>
  <si>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Поверка ОДПУ</t>
  </si>
  <si>
    <t>Ремонт кровли и вент шахты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</si>
</sst>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name val="Calibri"/>
      <family val="2"/>
    </font>
    <font>
      <b/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6" fillId="0" borderId="0" xfId="0" applyFont="1" applyAlignment="1" applyProtection="1">
      <alignment/>
      <protection/>
    </xf>
    <xf numFmtId="0" fontId="18" fillId="0" borderId="10" xfId="0" applyFont="1" applyBorder="1" applyAlignment="1" applyProtection="1">
      <alignment horizontal="left" vertical="center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20" fillId="0" borderId="14" xfId="0" applyFont="1" applyBorder="1" applyAlignment="1" applyProtection="1">
      <alignment horizontal="center" vertical="center" wrapText="1" readingOrder="1"/>
      <protection/>
    </xf>
    <xf numFmtId="0" fontId="21" fillId="0" borderId="10" xfId="0" applyFont="1" applyBorder="1" applyAlignment="1" applyProtection="1">
      <alignment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2" fontId="13" fillId="33" borderId="10" xfId="0" applyNumberFormat="1" applyFont="1" applyFill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 applyProtection="1">
      <alignment horizontal="center"/>
      <protection/>
    </xf>
    <xf numFmtId="2" fontId="14" fillId="0" borderId="1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49" fontId="13" fillId="0" borderId="0" xfId="0" applyNumberFormat="1" applyFont="1" applyAlignment="1" applyProtection="1">
      <alignment horizontal="left"/>
      <protection/>
    </xf>
    <xf numFmtId="49" fontId="3" fillId="0" borderId="10" xfId="0" applyNumberFormat="1" applyFont="1" applyBorder="1" applyAlignment="1" applyProtection="1">
      <alignment wrapText="1"/>
      <protection/>
    </xf>
    <xf numFmtId="2" fontId="13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right"/>
      <protection/>
    </xf>
    <xf numFmtId="49" fontId="9" fillId="0" borderId="10" xfId="0" applyNumberFormat="1" applyFont="1" applyBorder="1" applyAlignment="1" applyProtection="1">
      <alignment horizontal="left"/>
      <protection/>
    </xf>
    <xf numFmtId="2" fontId="14" fillId="33" borderId="10" xfId="0" applyNumberFormat="1" applyFont="1" applyFill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49" fontId="11" fillId="0" borderId="11" xfId="0" applyNumberFormat="1" applyFont="1" applyBorder="1" applyAlignment="1" applyProtection="1">
      <alignment readingOrder="1"/>
      <protection/>
    </xf>
    <xf numFmtId="0" fontId="22" fillId="0" borderId="0" xfId="0" applyFont="1" applyAlignment="1" applyProtection="1">
      <alignment/>
      <protection/>
    </xf>
    <xf numFmtId="49" fontId="11" fillId="0" borderId="10" xfId="0" applyNumberFormat="1" applyFont="1" applyBorder="1" applyAlignment="1" applyProtection="1">
      <alignment readingOrder="1"/>
      <protection/>
    </xf>
    <xf numFmtId="0" fontId="11" fillId="0" borderId="12" xfId="0" applyFont="1" applyBorder="1" applyAlignment="1" applyProtection="1">
      <alignment horizontal="left" readingOrder="1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16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/>
      <protection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3" fillId="0" borderId="10" xfId="0" applyFont="1" applyFill="1" applyBorder="1" applyAlignment="1" applyProtection="1">
      <alignment/>
      <protection/>
    </xf>
    <xf numFmtId="2" fontId="21" fillId="0" borderId="10" xfId="0" applyNumberFormat="1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49" fontId="13" fillId="0" borderId="10" xfId="0" applyNumberFormat="1" applyFont="1" applyBorder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/>
    </xf>
    <xf numFmtId="0" fontId="21" fillId="0" borderId="15" xfId="0" applyFont="1" applyBorder="1" applyAlignment="1" applyProtection="1">
      <alignment/>
      <protection/>
    </xf>
    <xf numFmtId="49" fontId="13" fillId="0" borderId="12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/>
    </xf>
    <xf numFmtId="49" fontId="13" fillId="0" borderId="10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/>
    </xf>
    <xf numFmtId="49" fontId="14" fillId="0" borderId="10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/>
    </xf>
    <xf numFmtId="49" fontId="13" fillId="0" borderId="0" xfId="0" applyNumberFormat="1" applyFont="1" applyAlignment="1" applyProtection="1">
      <alignment/>
      <protection/>
    </xf>
    <xf numFmtId="2" fontId="13" fillId="0" borderId="0" xfId="0" applyNumberFormat="1" applyFont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/>
      <protection/>
    </xf>
    <xf numFmtId="2" fontId="22" fillId="0" borderId="0" xfId="0" applyNumberFormat="1" applyFont="1" applyAlignment="1" applyProtection="1">
      <alignment/>
      <protection/>
    </xf>
    <xf numFmtId="2" fontId="14" fillId="0" borderId="10" xfId="0" applyNumberFormat="1" applyFont="1" applyBorder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wrapText="1"/>
      <protection/>
    </xf>
    <xf numFmtId="2" fontId="14" fillId="0" borderId="0" xfId="0" applyNumberFormat="1" applyFont="1" applyAlignment="1" applyProtection="1">
      <alignment horizontal="center" vertical="center"/>
      <protection/>
    </xf>
    <xf numFmtId="2" fontId="28" fillId="0" borderId="10" xfId="0" applyNumberFormat="1" applyFont="1" applyBorder="1" applyAlignment="1" applyProtection="1">
      <alignment horizontal="left"/>
      <protection/>
    </xf>
    <xf numFmtId="0" fontId="29" fillId="0" borderId="10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172" fontId="13" fillId="0" borderId="10" xfId="0" applyNumberFormat="1" applyFont="1" applyBorder="1" applyAlignment="1" applyProtection="1">
      <alignment wrapText="1"/>
      <protection/>
    </xf>
    <xf numFmtId="2" fontId="13" fillId="34" borderId="10" xfId="0" applyNumberFormat="1" applyFont="1" applyFill="1" applyBorder="1" applyAlignment="1" applyProtection="1">
      <alignment horizontal="center"/>
      <protection/>
    </xf>
    <xf numFmtId="49" fontId="13" fillId="34" borderId="10" xfId="0" applyNumberFormat="1" applyFont="1" applyFill="1" applyBorder="1" applyAlignment="1" applyProtection="1">
      <alignment wrapText="1"/>
      <protection locked="0"/>
    </xf>
    <xf numFmtId="2" fontId="13" fillId="34" borderId="10" xfId="0" applyNumberFormat="1" applyFont="1" applyFill="1" applyBorder="1" applyAlignment="1" applyProtection="1">
      <alignment horizontal="center" vertical="center"/>
      <protection/>
    </xf>
    <xf numFmtId="49" fontId="13" fillId="34" borderId="10" xfId="0" applyNumberFormat="1" applyFont="1" applyFill="1" applyBorder="1" applyAlignment="1" applyProtection="1">
      <alignment wrapText="1"/>
      <protection/>
    </xf>
    <xf numFmtId="2" fontId="18" fillId="0" borderId="12" xfId="0" applyNumberFormat="1" applyFont="1" applyBorder="1" applyAlignment="1" applyProtection="1">
      <alignment horizontal="left" vertical="center"/>
      <protection/>
    </xf>
    <xf numFmtId="2" fontId="18" fillId="0" borderId="15" xfId="0" applyNumberFormat="1" applyFont="1" applyBorder="1" applyAlignment="1" applyProtection="1">
      <alignment horizontal="left" vertical="center"/>
      <protection/>
    </xf>
    <xf numFmtId="2" fontId="18" fillId="0" borderId="16" xfId="0" applyNumberFormat="1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6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Alignment="1" applyProtection="1">
      <alignment horizontal="center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8" xfId="0" applyNumberFormat="1" applyFont="1" applyBorder="1" applyAlignment="1" applyProtection="1">
      <alignment horizontal="center" vertical="center" wrapText="1" readingOrder="1"/>
      <protection/>
    </xf>
    <xf numFmtId="0" fontId="15" fillId="0" borderId="14" xfId="0" applyFont="1" applyBorder="1" applyAlignment="1" applyProtection="1">
      <alignment horizontal="center" vertical="center" wrapText="1" readingOrder="1"/>
      <protection/>
    </xf>
    <xf numFmtId="0" fontId="15" fillId="0" borderId="18" xfId="0" applyFont="1" applyBorder="1" applyAlignment="1" applyProtection="1">
      <alignment horizontal="center" vertical="center" wrapText="1" readingOrder="1"/>
      <protection/>
    </xf>
    <xf numFmtId="0" fontId="15" fillId="0" borderId="12" xfId="0" applyFont="1" applyBorder="1" applyAlignment="1" applyProtection="1">
      <alignment horizontal="center" vertical="center" wrapText="1" readingOrder="1"/>
      <protection/>
    </xf>
    <xf numFmtId="0" fontId="15" fillId="0" borderId="16" xfId="0" applyFont="1" applyBorder="1" applyAlignment="1" applyProtection="1">
      <alignment horizontal="center" vertical="center" wrapText="1" readingOrder="1"/>
      <protection/>
    </xf>
    <xf numFmtId="0" fontId="15" fillId="0" borderId="14" xfId="0" applyFont="1" applyFill="1" applyBorder="1" applyAlignment="1" applyProtection="1">
      <alignment horizontal="center" vertical="center" wrapText="1" readingOrder="1"/>
      <protection locked="0"/>
    </xf>
    <xf numFmtId="0" fontId="15" fillId="0" borderId="18" xfId="0" applyFont="1" applyFill="1" applyBorder="1" applyAlignment="1" applyProtection="1">
      <alignment horizontal="center" vertical="center" wrapText="1" readingOrder="1"/>
      <protection locked="0"/>
    </xf>
    <xf numFmtId="2" fontId="11" fillId="0" borderId="12" xfId="0" applyNumberFormat="1" applyFont="1" applyBorder="1" applyAlignment="1" applyProtection="1">
      <alignment horizontal="left" vertical="center"/>
      <protection/>
    </xf>
    <xf numFmtId="2" fontId="11" fillId="0" borderId="15" xfId="0" applyNumberFormat="1" applyFont="1" applyBorder="1" applyAlignment="1" applyProtection="1">
      <alignment horizontal="left" vertical="center"/>
      <protection/>
    </xf>
    <xf numFmtId="2" fontId="11" fillId="0" borderId="16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wrapText="1"/>
      <protection/>
    </xf>
    <xf numFmtId="0" fontId="11" fillId="0" borderId="10" xfId="0" applyFont="1" applyBorder="1" applyAlignment="1" applyProtection="1">
      <alignment readingOrder="1"/>
      <protection/>
    </xf>
    <xf numFmtId="0" fontId="21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readingOrder="1"/>
      <protection/>
    </xf>
    <xf numFmtId="0" fontId="21" fillId="0" borderId="10" xfId="0" applyFont="1" applyBorder="1" applyAlignment="1" applyProtection="1">
      <alignment horizontal="left"/>
      <protection/>
    </xf>
    <xf numFmtId="0" fontId="22" fillId="0" borderId="16" xfId="0" applyFont="1" applyBorder="1" applyAlignment="1" applyProtection="1">
      <alignment/>
      <protection/>
    </xf>
    <xf numFmtId="2" fontId="14" fillId="0" borderId="11" xfId="0" applyNumberFormat="1" applyFont="1" applyBorder="1" applyAlignment="1" applyProtection="1">
      <alignment horizontal="center" vertical="center" wrapText="1"/>
      <protection/>
    </xf>
    <xf numFmtId="2" fontId="14" fillId="0" borderId="17" xfId="0" applyNumberFormat="1" applyFont="1" applyBorder="1" applyAlignment="1" applyProtection="1">
      <alignment horizontal="center" vertical="center" wrapText="1"/>
      <protection/>
    </xf>
    <xf numFmtId="2" fontId="14" fillId="0" borderId="19" xfId="0" applyNumberFormat="1" applyFont="1" applyBorder="1" applyAlignment="1" applyProtection="1">
      <alignment horizontal="center" vertical="center" wrapText="1"/>
      <protection/>
    </xf>
    <xf numFmtId="2" fontId="14" fillId="0" borderId="20" xfId="0" applyNumberFormat="1" applyFont="1" applyBorder="1" applyAlignment="1" applyProtection="1">
      <alignment horizontal="center" vertical="center" wrapText="1"/>
      <protection/>
    </xf>
    <xf numFmtId="2" fontId="14" fillId="0" borderId="21" xfId="0" applyNumberFormat="1" applyFont="1" applyBorder="1" applyAlignment="1" applyProtection="1">
      <alignment horizontal="center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0" fontId="13" fillId="0" borderId="10" xfId="0" applyFont="1" applyBorder="1" applyAlignment="1" applyProtection="1">
      <alignment horizontal="center"/>
      <protection/>
    </xf>
    <xf numFmtId="49" fontId="14" fillId="0" borderId="14" xfId="0" applyNumberFormat="1" applyFont="1" applyBorder="1" applyAlignment="1" applyProtection="1">
      <alignment horizontal="center" vertical="center"/>
      <protection/>
    </xf>
    <xf numFmtId="49" fontId="14" fillId="0" borderId="18" xfId="0" applyNumberFormat="1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 readingOrder="1"/>
      <protection/>
    </xf>
    <xf numFmtId="0" fontId="12" fillId="0" borderId="18" xfId="0" applyFont="1" applyBorder="1" applyAlignment="1" applyProtection="1">
      <alignment horizontal="center" vertical="center" wrapText="1" readingOrder="1"/>
      <protection/>
    </xf>
    <xf numFmtId="0" fontId="12" fillId="0" borderId="12" xfId="0" applyFont="1" applyBorder="1" applyAlignment="1" applyProtection="1">
      <alignment horizontal="center" vertical="center" wrapText="1" readingOrder="1"/>
      <protection/>
    </xf>
    <xf numFmtId="0" fontId="12" fillId="0" borderId="16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582025" y="15811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2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7</xdr:row>
      <xdr:rowOff>190500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5972175" y="2114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76200" cy="190500"/>
    <xdr:sp fLocksText="0">
      <xdr:nvSpPr>
        <xdr:cNvPr id="4" name="Text Box 1"/>
        <xdr:cNvSpPr txBox="1">
          <a:spLocks noChangeArrowheads="1"/>
        </xdr:cNvSpPr>
      </xdr:nvSpPr>
      <xdr:spPr>
        <a:xfrm>
          <a:off x="7677150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zoomScale="75" zoomScaleNormal="75" zoomScalePageLayoutView="0" workbookViewId="0" topLeftCell="A25">
      <selection activeCell="F28" sqref="F28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5.140625" style="4" customWidth="1"/>
    <col min="6" max="6" width="16.00390625" style="4" customWidth="1"/>
    <col min="7" max="7" width="24.00390625" style="5" customWidth="1"/>
    <col min="8" max="8" width="11.140625" style="6" customWidth="1"/>
    <col min="9" max="9" width="12.8515625" style="6" customWidth="1"/>
    <col min="10" max="16384" width="8.8515625" style="6" customWidth="1"/>
  </cols>
  <sheetData>
    <row r="1" spans="5:7" ht="15">
      <c r="E1" s="115" t="s">
        <v>41</v>
      </c>
      <c r="F1" s="115"/>
      <c r="G1" s="115"/>
    </row>
    <row r="2" spans="1:7" ht="30" customHeight="1">
      <c r="A2" s="116" t="s">
        <v>66</v>
      </c>
      <c r="B2" s="116"/>
      <c r="C2" s="116"/>
      <c r="D2" s="116"/>
      <c r="E2" s="116"/>
      <c r="F2" s="116"/>
      <c r="G2" s="116"/>
    </row>
    <row r="3" spans="2:6" ht="15.75">
      <c r="B3" s="7"/>
      <c r="C3" s="8"/>
      <c r="D3" s="8"/>
      <c r="E3" s="8"/>
      <c r="F3" s="8"/>
    </row>
    <row r="4" spans="2:6" ht="15">
      <c r="B4" s="9" t="s">
        <v>0</v>
      </c>
      <c r="C4" s="117" t="s">
        <v>50</v>
      </c>
      <c r="D4" s="118"/>
      <c r="E4" s="118"/>
      <c r="F4" s="42"/>
    </row>
    <row r="5" spans="2:6" ht="15">
      <c r="B5" s="9" t="s">
        <v>1</v>
      </c>
      <c r="C5" s="119">
        <v>4</v>
      </c>
      <c r="D5" s="120"/>
      <c r="E5" s="120"/>
      <c r="F5" s="43"/>
    </row>
    <row r="6" spans="2:6" ht="15">
      <c r="B6" s="10" t="s">
        <v>2</v>
      </c>
      <c r="C6" s="119">
        <v>7505.5</v>
      </c>
      <c r="D6" s="120"/>
      <c r="E6" s="120"/>
      <c r="F6" s="43"/>
    </row>
    <row r="7" spans="2:6" ht="18.75" customHeight="1">
      <c r="B7" s="39" t="s">
        <v>47</v>
      </c>
      <c r="C7" s="112">
        <v>64200</v>
      </c>
      <c r="D7" s="113"/>
      <c r="E7" s="114"/>
      <c r="F7" s="44"/>
    </row>
    <row r="8" spans="2:4" ht="15">
      <c r="B8" s="56"/>
      <c r="D8" s="38">
        <v>9</v>
      </c>
    </row>
    <row r="9" spans="1:7" ht="15">
      <c r="A9" s="126" t="s">
        <v>3</v>
      </c>
      <c r="B9" s="127"/>
      <c r="C9" s="127"/>
      <c r="D9" s="127"/>
      <c r="E9" s="128"/>
      <c r="F9" s="128"/>
      <c r="G9" s="128"/>
    </row>
    <row r="10" spans="1:7" ht="65.25" customHeight="1">
      <c r="A10" s="129" t="s">
        <v>4</v>
      </c>
      <c r="B10" s="131" t="s">
        <v>5</v>
      </c>
      <c r="C10" s="133" t="s">
        <v>32</v>
      </c>
      <c r="D10" s="135" t="s">
        <v>43</v>
      </c>
      <c r="E10" s="136"/>
      <c r="F10" s="133" t="s">
        <v>80</v>
      </c>
      <c r="G10" s="137" t="s">
        <v>52</v>
      </c>
    </row>
    <row r="11" spans="1:7" ht="45" customHeight="1">
      <c r="A11" s="130"/>
      <c r="B11" s="132"/>
      <c r="C11" s="134"/>
      <c r="D11" s="37" t="s">
        <v>6</v>
      </c>
      <c r="E11" s="45" t="s">
        <v>42</v>
      </c>
      <c r="F11" s="134"/>
      <c r="G11" s="138"/>
    </row>
    <row r="12" spans="1:7" ht="27" customHeight="1">
      <c r="A12" s="12" t="s">
        <v>7</v>
      </c>
      <c r="B12" s="13" t="s">
        <v>31</v>
      </c>
      <c r="C12" s="14">
        <f>D12*C6</f>
        <v>34825.52</v>
      </c>
      <c r="D12" s="14">
        <v>4.64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5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aca="true" t="shared" si="0" ref="C16:C37">E16/12</f>
        <v>111</v>
      </c>
      <c r="D16" s="15">
        <f>C16/C6</f>
        <v>0.014789154619945373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0.019066018253280928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0.9326493904470056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</v>
      </c>
      <c r="D22" s="15">
        <f>C22/C6</f>
        <v>0.08882375147114338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0.06861634801145826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0.6106632913641107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0.6750605111806898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0.6750605111806898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291.6666666666667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79405.01833333336</v>
      </c>
      <c r="D38" s="14">
        <f>SUM(D14:D37)</f>
        <v>11.991893278262607</v>
      </c>
      <c r="E38" s="14">
        <f>SUM(E14:E37)</f>
        <v>952860.22</v>
      </c>
      <c r="F38" s="14">
        <f>SUM(F14:F37)</f>
        <v>327260.22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9.510361512668487</v>
      </c>
      <c r="E39" s="3"/>
      <c r="F39" s="3">
        <f>(F31+F32+F33+F30+F29+F28+F27+F26+F25+F24+F23+F22+F21+F20+F19+F18+F17+F16+F15+F14)/12/C6</f>
        <v>3.633560055958964</v>
      </c>
      <c r="G39" s="3">
        <f>(G31+G32+G33+G30+G29+G28+G27+G26+G25+G24+G23+G22+G21+G20+G19+G18+G17+G16+G15+G14)/12/C6</f>
        <v>6.946017365043413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</v>
      </c>
      <c r="E40" s="62">
        <f>C40*12</f>
        <v>261755.79102892976</v>
      </c>
      <c r="F40" s="20">
        <f>D8*0.12+C48*0.12/C6</f>
        <v>1.110377723003131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6011.263134120792</v>
      </c>
      <c r="D41" s="14">
        <f>F41/F39*D39</f>
        <v>0.8009144139791875</v>
      </c>
      <c r="E41" s="62">
        <f>C41*12</f>
        <v>72135.1576094495</v>
      </c>
      <c r="F41" s="14">
        <f>D8*0.034</f>
        <v>0.30600000000000005</v>
      </c>
      <c r="G41" s="14">
        <f>F41/F39*G39</f>
        <v>0.5849583551584729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20.33907410830257</v>
      </c>
      <c r="E43" s="14"/>
      <c r="F43" s="14">
        <f>(F38+F12)/12/C6+F40+F41</f>
        <v>9.689937778962094</v>
      </c>
      <c r="G43" s="14">
        <f>(G38+G12)/12/C6+G40+G41</f>
        <v>9.653605545210128</v>
      </c>
    </row>
    <row r="44" spans="1:7" ht="18.75">
      <c r="A44" s="17"/>
      <c r="B44" s="121" t="s">
        <v>35</v>
      </c>
      <c r="C44" s="122"/>
      <c r="D44" s="123">
        <f>D43-(C7/12/C6+(D46)/C6)</f>
        <v>19.403493534057016</v>
      </c>
      <c r="E44" s="124"/>
      <c r="F44" s="55">
        <f>F43-(C7+D46*12)/12/C6</f>
        <v>8.75435720471654</v>
      </c>
      <c r="G44" s="14"/>
    </row>
    <row r="45" spans="1:6" ht="15">
      <c r="A45" s="24"/>
      <c r="B45" s="24"/>
      <c r="C45" s="25"/>
      <c r="D45" s="25"/>
      <c r="E45" s="25"/>
      <c r="F45" s="25"/>
    </row>
    <row r="46" spans="1:4" ht="20.25">
      <c r="A46" s="24"/>
      <c r="B46" s="125" t="s">
        <v>34</v>
      </c>
      <c r="C46" s="125"/>
      <c r="D46" s="26">
        <f>C48/100*88</f>
        <v>1672</v>
      </c>
    </row>
    <row r="47" spans="1:6" ht="15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ht="15">
      <c r="A55" s="27"/>
      <c r="B55" s="30"/>
      <c r="C55" s="30"/>
      <c r="D55" s="30"/>
      <c r="E55" s="31"/>
      <c r="F55" s="6"/>
      <c r="G55" s="6"/>
    </row>
    <row r="56" spans="1:7" ht="15">
      <c r="A56" s="27"/>
      <c r="B56" s="30"/>
      <c r="C56" s="30"/>
      <c r="D56" s="30"/>
      <c r="E56" s="31"/>
      <c r="F56" s="6"/>
      <c r="G56" s="6"/>
    </row>
    <row r="57" spans="1:7" ht="15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6" ht="15">
      <c r="A59" s="24"/>
      <c r="B59" s="24"/>
      <c r="C59" s="35"/>
      <c r="D59" s="25"/>
      <c r="E59" s="25"/>
      <c r="F59" s="2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1:6" ht="15">
      <c r="A62" s="34"/>
      <c r="B62" s="34"/>
      <c r="C62" s="35"/>
      <c r="D62" s="35"/>
      <c r="E62" s="35"/>
      <c r="F62" s="35"/>
    </row>
    <row r="63" spans="1:6" ht="15">
      <c r="A63" s="34"/>
      <c r="B63" s="34"/>
      <c r="C63" s="35"/>
      <c r="D63" s="35"/>
      <c r="E63" s="35"/>
      <c r="F63" s="35"/>
    </row>
    <row r="64" spans="1:6" ht="15">
      <c r="A64" s="34"/>
      <c r="B64" s="34"/>
      <c r="C64" s="35"/>
      <c r="D64" s="35"/>
      <c r="E64" s="35"/>
      <c r="F64" s="35"/>
    </row>
    <row r="65" spans="1:6" ht="15">
      <c r="A65" s="34"/>
      <c r="B65" s="34"/>
      <c r="C65" s="35"/>
      <c r="D65" s="35"/>
      <c r="E65" s="35"/>
      <c r="F65" s="35"/>
    </row>
    <row r="66" spans="1:6" ht="15">
      <c r="A66" s="34"/>
      <c r="B66" s="34"/>
      <c r="C66" s="35"/>
      <c r="D66" s="35"/>
      <c r="E66" s="35"/>
      <c r="F66" s="35"/>
    </row>
    <row r="67" spans="1:6" ht="15">
      <c r="A67" s="34"/>
      <c r="B67" s="34"/>
      <c r="C67" s="35"/>
      <c r="D67" s="35"/>
      <c r="E67" s="35"/>
      <c r="F67" s="35"/>
    </row>
    <row r="68" spans="1:6" ht="15">
      <c r="A68" s="34"/>
      <c r="B68" s="34"/>
      <c r="C68" s="35"/>
      <c r="D68" s="35"/>
      <c r="E68" s="35"/>
      <c r="F68" s="35"/>
    </row>
    <row r="69" spans="1:6" ht="15">
      <c r="A69" s="34"/>
      <c r="B69" s="34"/>
      <c r="C69" s="35"/>
      <c r="D69" s="35"/>
      <c r="E69" s="35"/>
      <c r="F69" s="35"/>
    </row>
    <row r="70" spans="1:6" ht="15">
      <c r="A70" s="34"/>
      <c r="B70" s="34"/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  <row r="98" spans="3:6" ht="15">
      <c r="C98" s="35"/>
      <c r="D98" s="35"/>
      <c r="E98" s="35"/>
      <c r="F98" s="35"/>
    </row>
    <row r="99" spans="3:6" ht="15">
      <c r="C99" s="35"/>
      <c r="D99" s="35"/>
      <c r="E99" s="35"/>
      <c r="F99" s="35"/>
    </row>
    <row r="100" spans="3:6" ht="15">
      <c r="C100" s="35"/>
      <c r="D100" s="35"/>
      <c r="E100" s="35"/>
      <c r="F100" s="35"/>
    </row>
    <row r="101" spans="3:6" ht="15">
      <c r="C101" s="35"/>
      <c r="D101" s="35"/>
      <c r="E101" s="35"/>
      <c r="F101" s="35"/>
    </row>
    <row r="102" spans="4:6" ht="15">
      <c r="D102" s="35"/>
      <c r="E102" s="35"/>
      <c r="F102" s="35"/>
    </row>
    <row r="103" spans="4:6" ht="15">
      <c r="D103" s="35"/>
      <c r="E103" s="35"/>
      <c r="F103" s="35"/>
    </row>
    <row r="104" spans="4:6" ht="15">
      <c r="D104" s="35"/>
      <c r="E104" s="35"/>
      <c r="F104" s="35"/>
    </row>
    <row r="105" spans="4:6" ht="15">
      <c r="D105" s="35"/>
      <c r="E105" s="35"/>
      <c r="F105" s="35"/>
    </row>
    <row r="106" spans="4:6" ht="15">
      <c r="D106" s="35"/>
      <c r="E106" s="35"/>
      <c r="F106" s="35"/>
    </row>
  </sheetData>
  <sheetProtection/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="77" zoomScaleNormal="77" zoomScalePageLayoutView="0" workbookViewId="0" topLeftCell="A1">
      <selection activeCell="H33" sqref="H33"/>
    </sheetView>
  </sheetViews>
  <sheetFormatPr defaultColWidth="8.8515625" defaultRowHeight="15"/>
  <cols>
    <col min="1" max="1" width="5.00390625" style="64" customWidth="1"/>
    <col min="2" max="2" width="69.7109375" style="64" customWidth="1"/>
    <col min="3" max="3" width="13.7109375" style="64" customWidth="1"/>
    <col min="4" max="4" width="11.57421875" style="64" customWidth="1"/>
    <col min="5" max="5" width="15.140625" style="64" customWidth="1"/>
    <col min="6" max="6" width="11.140625" style="66" customWidth="1"/>
    <col min="7" max="7" width="12.8515625" style="66" customWidth="1"/>
    <col min="8" max="16384" width="8.8515625" style="66" customWidth="1"/>
  </cols>
  <sheetData>
    <row r="1" ht="18.75">
      <c r="E1" s="106"/>
    </row>
    <row r="2" spans="1:5" ht="35.25" customHeight="1">
      <c r="A2" s="142" t="s">
        <v>115</v>
      </c>
      <c r="B2" s="142"/>
      <c r="C2" s="142"/>
      <c r="D2" s="142"/>
      <c r="E2" s="142"/>
    </row>
    <row r="3" spans="2:5" ht="19.5">
      <c r="B3" s="80"/>
      <c r="C3" s="81"/>
      <c r="D3" s="81"/>
      <c r="E3" s="81"/>
    </row>
    <row r="4" spans="2:5" ht="19.5">
      <c r="B4" s="65" t="s">
        <v>0</v>
      </c>
      <c r="C4" s="143" t="s">
        <v>113</v>
      </c>
      <c r="D4" s="144"/>
      <c r="E4" s="144"/>
    </row>
    <row r="5" spans="2:5" ht="19.5">
      <c r="B5" s="65" t="s">
        <v>1</v>
      </c>
      <c r="C5" s="145">
        <v>8</v>
      </c>
      <c r="D5" s="146"/>
      <c r="E5" s="146"/>
    </row>
    <row r="6" spans="2:5" ht="19.5">
      <c r="B6" s="67" t="s">
        <v>2</v>
      </c>
      <c r="C6" s="145">
        <v>5752.8</v>
      </c>
      <c r="D6" s="146"/>
      <c r="E6" s="146"/>
    </row>
    <row r="7" spans="2:5" ht="19.5">
      <c r="B7" s="67" t="s">
        <v>88</v>
      </c>
      <c r="C7" s="68">
        <v>1260</v>
      </c>
      <c r="D7" s="69"/>
      <c r="E7" s="70"/>
    </row>
    <row r="8" spans="2:5" ht="19.5">
      <c r="B8" s="77"/>
      <c r="C8" s="139"/>
      <c r="D8" s="140"/>
      <c r="E8" s="141"/>
    </row>
    <row r="9" spans="2:5" ht="19.5">
      <c r="B9" s="71" t="s">
        <v>89</v>
      </c>
      <c r="C9" s="72">
        <v>555565.87</v>
      </c>
      <c r="D9" s="73"/>
      <c r="E9" s="74"/>
    </row>
    <row r="10" spans="2:5" ht="18.75">
      <c r="B10" s="75" t="s">
        <v>86</v>
      </c>
      <c r="C10" s="76">
        <v>9.37</v>
      </c>
      <c r="D10" s="63"/>
      <c r="E10" s="46"/>
    </row>
    <row r="11" spans="2:5" ht="18.75">
      <c r="B11" s="75" t="s">
        <v>90</v>
      </c>
      <c r="C11" s="104">
        <f>D48*12</f>
        <v>13728</v>
      </c>
      <c r="D11" s="63"/>
      <c r="E11" s="46"/>
    </row>
    <row r="12" spans="2:5" ht="18.75">
      <c r="B12" s="75" t="s">
        <v>87</v>
      </c>
      <c r="C12" s="105">
        <f>C6*C10*12</f>
        <v>646844.8319999999</v>
      </c>
      <c r="D12" s="63"/>
      <c r="E12" s="46"/>
    </row>
    <row r="13" spans="1:5" ht="18.75">
      <c r="A13" s="154"/>
      <c r="B13" s="155"/>
      <c r="C13" s="155"/>
      <c r="D13" s="155"/>
      <c r="E13" s="144"/>
    </row>
    <row r="14" spans="1:5" ht="18.75">
      <c r="A14" s="82"/>
      <c r="B14" s="83"/>
      <c r="C14" s="83"/>
      <c r="D14" s="84"/>
      <c r="E14" s="85"/>
    </row>
    <row r="15" spans="1:5" ht="18.75" customHeight="1">
      <c r="A15" s="156" t="s">
        <v>4</v>
      </c>
      <c r="B15" s="131" t="s">
        <v>5</v>
      </c>
      <c r="C15" s="158" t="s">
        <v>32</v>
      </c>
      <c r="D15" s="160" t="s">
        <v>43</v>
      </c>
      <c r="E15" s="161"/>
    </row>
    <row r="16" spans="1:5" ht="75">
      <c r="A16" s="157"/>
      <c r="B16" s="132"/>
      <c r="C16" s="159"/>
      <c r="D16" s="78" t="s">
        <v>6</v>
      </c>
      <c r="E16" s="78" t="s">
        <v>42</v>
      </c>
    </row>
    <row r="17" spans="1:5" ht="18.75">
      <c r="A17" s="86" t="s">
        <v>7</v>
      </c>
      <c r="B17" s="13" t="s">
        <v>31</v>
      </c>
      <c r="C17" s="15">
        <f>D17*C6</f>
        <v>32445.791999999998</v>
      </c>
      <c r="D17" s="15">
        <v>5.64</v>
      </c>
      <c r="E17" s="15">
        <f>C17*12</f>
        <v>389349.50399999996</v>
      </c>
    </row>
    <row r="18" spans="1:5" ht="18.75">
      <c r="A18" s="79" t="s">
        <v>10</v>
      </c>
      <c r="B18" s="18" t="s">
        <v>11</v>
      </c>
      <c r="C18" s="15">
        <f>0.67*C6</f>
        <v>3854.376</v>
      </c>
      <c r="D18" s="15">
        <v>0.67</v>
      </c>
      <c r="E18" s="15">
        <f>C18*12</f>
        <v>46252.512</v>
      </c>
    </row>
    <row r="19" spans="1:5" ht="18.75">
      <c r="A19" s="79" t="s">
        <v>12</v>
      </c>
      <c r="B19" s="18" t="s">
        <v>33</v>
      </c>
      <c r="C19" s="15">
        <v>1350</v>
      </c>
      <c r="D19" s="15">
        <f>C19/C6</f>
        <v>0.2346683354192741</v>
      </c>
      <c r="E19" s="15">
        <f>C19*12</f>
        <v>16200</v>
      </c>
    </row>
    <row r="20" spans="1:5" ht="18.75">
      <c r="A20" s="87" t="s">
        <v>13</v>
      </c>
      <c r="B20" s="46"/>
      <c r="C20" s="15"/>
      <c r="D20" s="15">
        <f>C20/C6</f>
        <v>0</v>
      </c>
      <c r="E20" s="3"/>
    </row>
    <row r="21" spans="1:5" ht="18.75">
      <c r="A21" s="87" t="s">
        <v>14</v>
      </c>
      <c r="B21" s="1" t="s">
        <v>38</v>
      </c>
      <c r="C21" s="15">
        <f>E21/12</f>
        <v>147</v>
      </c>
      <c r="D21" s="54">
        <f>C21/C6</f>
        <v>0.025552774301209846</v>
      </c>
      <c r="E21" s="15">
        <v>1764</v>
      </c>
    </row>
    <row r="22" spans="1:5" ht="18.75">
      <c r="A22" s="87" t="s">
        <v>45</v>
      </c>
      <c r="B22" s="1" t="s">
        <v>85</v>
      </c>
      <c r="C22" s="15">
        <f>E22/12</f>
        <v>147</v>
      </c>
      <c r="D22" s="54">
        <f>C22/C6</f>
        <v>0.025552774301209846</v>
      </c>
      <c r="E22" s="15">
        <v>1764</v>
      </c>
    </row>
    <row r="23" spans="1:5" s="88" customFormat="1" ht="18.75">
      <c r="A23" s="87" t="s">
        <v>93</v>
      </c>
      <c r="B23" s="1" t="s">
        <v>37</v>
      </c>
      <c r="C23" s="15">
        <f>C12*12%/12</f>
        <v>6468.4483199999995</v>
      </c>
      <c r="D23" s="15">
        <f>C23/C6</f>
        <v>1.1243999999999998</v>
      </c>
      <c r="E23" s="3">
        <f>C12*12%</f>
        <v>77621.37984</v>
      </c>
    </row>
    <row r="24" spans="1:5" ht="37.5">
      <c r="A24" s="87" t="s">
        <v>94</v>
      </c>
      <c r="B24" s="1" t="s">
        <v>83</v>
      </c>
      <c r="C24" s="15">
        <f>C12*0.9%/12</f>
        <v>485.133624</v>
      </c>
      <c r="D24" s="15">
        <f>C24/C6</f>
        <v>0.08433</v>
      </c>
      <c r="E24" s="3">
        <f>C12*0.9%</f>
        <v>5821.603488</v>
      </c>
    </row>
    <row r="25" spans="1:5" s="88" customFormat="1" ht="18.75">
      <c r="A25" s="87" t="s">
        <v>95</v>
      </c>
      <c r="B25" s="1" t="s">
        <v>84</v>
      </c>
      <c r="C25" s="15">
        <f>C12*2.5%/12</f>
        <v>1347.5934</v>
      </c>
      <c r="D25" s="15">
        <f>C25/C6</f>
        <v>0.23424999999999999</v>
      </c>
      <c r="E25" s="3">
        <f>C25*12</f>
        <v>16171.1208</v>
      </c>
    </row>
    <row r="26" spans="1:5" s="90" customFormat="1" ht="18.75">
      <c r="A26" s="87" t="s">
        <v>96</v>
      </c>
      <c r="B26" s="48" t="s">
        <v>92</v>
      </c>
      <c r="C26" s="49">
        <f>E26/12</f>
        <v>462.97155833333335</v>
      </c>
      <c r="D26" s="49">
        <f>E26/C6/12</f>
        <v>0.08047760365966718</v>
      </c>
      <c r="E26" s="50">
        <f>C9*1%</f>
        <v>5555.6587</v>
      </c>
    </row>
    <row r="27" spans="1:5" s="92" customFormat="1" ht="18.75">
      <c r="A27" s="91"/>
      <c r="B27" s="63" t="s">
        <v>106</v>
      </c>
      <c r="C27" s="14">
        <f>SUM(C17:C26)</f>
        <v>46708.31490233333</v>
      </c>
      <c r="D27" s="14">
        <f>SUM(D17:D26)</f>
        <v>8.11923148768136</v>
      </c>
      <c r="E27" s="14">
        <f>SUM(E17:E26)</f>
        <v>560499.778828</v>
      </c>
    </row>
    <row r="28" spans="1:5" ht="37.5">
      <c r="A28" s="87"/>
      <c r="B28" s="109" t="s">
        <v>91</v>
      </c>
      <c r="C28" s="110">
        <f>E28/12</f>
        <v>7195.421097666665</v>
      </c>
      <c r="D28" s="110">
        <f>C28/C6</f>
        <v>1.2507685123186387</v>
      </c>
      <c r="E28" s="110">
        <f>C12-E27</f>
        <v>86345.05317199999</v>
      </c>
    </row>
    <row r="29" spans="1:5" ht="18.75">
      <c r="A29" s="89" t="s">
        <v>97</v>
      </c>
      <c r="B29" s="48" t="s">
        <v>118</v>
      </c>
      <c r="C29" s="15">
        <f aca="true" t="shared" si="0" ref="C29:C40">E29/12</f>
        <v>2899.5</v>
      </c>
      <c r="D29" s="54">
        <f>C29/C6</f>
        <v>0.5040154359616187</v>
      </c>
      <c r="E29" s="50">
        <v>34794</v>
      </c>
    </row>
    <row r="30" spans="1:5" ht="18.75">
      <c r="A30" s="89" t="s">
        <v>98</v>
      </c>
      <c r="B30" s="48" t="s">
        <v>114</v>
      </c>
      <c r="C30" s="15">
        <f t="shared" si="0"/>
        <v>2000</v>
      </c>
      <c r="D30" s="54">
        <f>C30/C6</f>
        <v>0.3476567932137394</v>
      </c>
      <c r="E30" s="15">
        <v>24000</v>
      </c>
    </row>
    <row r="31" spans="1:5" ht="18.75">
      <c r="A31" s="89" t="s">
        <v>99</v>
      </c>
      <c r="B31" s="18" t="s">
        <v>119</v>
      </c>
      <c r="C31" s="49">
        <f t="shared" si="0"/>
        <v>2291.6666666666665</v>
      </c>
      <c r="D31" s="54">
        <f>C31/C6</f>
        <v>0.39835674222407635</v>
      </c>
      <c r="E31" s="15">
        <v>27500</v>
      </c>
    </row>
    <row r="32" spans="1:5" ht="18.75">
      <c r="A32" s="89" t="s">
        <v>100</v>
      </c>
      <c r="B32" s="1"/>
      <c r="C32" s="49">
        <f t="shared" si="0"/>
        <v>0</v>
      </c>
      <c r="D32" s="54">
        <f>C32/C6</f>
        <v>0</v>
      </c>
      <c r="E32" s="3"/>
    </row>
    <row r="33" spans="1:5" ht="18.75">
      <c r="A33" s="89" t="s">
        <v>101</v>
      </c>
      <c r="B33" s="48"/>
      <c r="C33" s="49">
        <f t="shared" si="0"/>
        <v>0</v>
      </c>
      <c r="D33" s="54">
        <f>C33/C6</f>
        <v>0</v>
      </c>
      <c r="E33" s="50"/>
    </row>
    <row r="34" spans="1:5" ht="18.75">
      <c r="A34" s="89" t="s">
        <v>102</v>
      </c>
      <c r="B34" s="1"/>
      <c r="C34" s="49">
        <f t="shared" si="0"/>
        <v>0</v>
      </c>
      <c r="D34" s="54">
        <f>C34/C6</f>
        <v>0</v>
      </c>
      <c r="E34" s="3"/>
    </row>
    <row r="35" spans="1:5" ht="18.75">
      <c r="A35" s="89" t="s">
        <v>103</v>
      </c>
      <c r="B35" s="1"/>
      <c r="C35" s="49">
        <f t="shared" si="0"/>
        <v>0</v>
      </c>
      <c r="D35" s="54">
        <f>C35/C6</f>
        <v>0</v>
      </c>
      <c r="E35" s="3"/>
    </row>
    <row r="36" spans="1:5" ht="18.75">
      <c r="A36" s="89" t="s">
        <v>104</v>
      </c>
      <c r="B36" s="18"/>
      <c r="C36" s="15">
        <f t="shared" si="0"/>
        <v>0</v>
      </c>
      <c r="D36" s="15">
        <f>C36/C6</f>
        <v>0</v>
      </c>
      <c r="E36" s="15"/>
    </row>
    <row r="37" spans="1:5" ht="18.75">
      <c r="A37" s="89" t="s">
        <v>105</v>
      </c>
      <c r="B37" s="1"/>
      <c r="C37" s="15">
        <f t="shared" si="0"/>
        <v>0</v>
      </c>
      <c r="D37" s="15">
        <f>C37/C6</f>
        <v>0</v>
      </c>
      <c r="E37" s="3"/>
    </row>
    <row r="38" spans="1:7" ht="18.75">
      <c r="A38" s="89" t="s">
        <v>107</v>
      </c>
      <c r="B38" s="107"/>
      <c r="C38" s="15">
        <f t="shared" si="0"/>
        <v>0</v>
      </c>
      <c r="D38" s="15">
        <f>C38/C6</f>
        <v>0</v>
      </c>
      <c r="E38" s="54"/>
      <c r="G38" s="66" t="s">
        <v>112</v>
      </c>
    </row>
    <row r="39" spans="1:5" ht="18.75">
      <c r="A39" s="89" t="s">
        <v>108</v>
      </c>
      <c r="B39" s="18"/>
      <c r="C39" s="15">
        <f t="shared" si="0"/>
        <v>0</v>
      </c>
      <c r="D39" s="15">
        <f>C39/C6</f>
        <v>0</v>
      </c>
      <c r="E39" s="54"/>
    </row>
    <row r="40" spans="1:5" ht="18" customHeight="1">
      <c r="A40" s="18" t="s">
        <v>109</v>
      </c>
      <c r="B40" s="18"/>
      <c r="C40" s="15">
        <f t="shared" si="0"/>
        <v>0</v>
      </c>
      <c r="D40" s="15">
        <f>C40/C6</f>
        <v>0</v>
      </c>
      <c r="E40" s="23"/>
    </row>
    <row r="41" spans="1:6" ht="18.75">
      <c r="A41" s="79"/>
      <c r="B41" s="22" t="s">
        <v>110</v>
      </c>
      <c r="C41" s="14">
        <f>SUM(C29:C40)</f>
        <v>7191.166666666666</v>
      </c>
      <c r="D41" s="14">
        <f>SUM(D29:D40)</f>
        <v>1.2500289713994344</v>
      </c>
      <c r="E41" s="14">
        <f>SUM(E29:E40)</f>
        <v>86294</v>
      </c>
      <c r="F41" s="100"/>
    </row>
    <row r="42" spans="1:5" ht="18" customHeight="1">
      <c r="A42" s="18"/>
      <c r="B42" s="111"/>
      <c r="C42" s="108"/>
      <c r="D42" s="108"/>
      <c r="E42" s="108"/>
    </row>
    <row r="43" spans="1:5" ht="18" customHeight="1">
      <c r="A43" s="18"/>
      <c r="B43" s="18"/>
      <c r="C43" s="15"/>
      <c r="D43" s="15"/>
      <c r="E43" s="23"/>
    </row>
    <row r="44" spans="1:5" ht="18" customHeight="1">
      <c r="A44" s="18"/>
      <c r="B44" s="18"/>
      <c r="C44" s="15"/>
      <c r="D44" s="15"/>
      <c r="E44" s="23"/>
    </row>
    <row r="45" spans="1:5" ht="18.75">
      <c r="A45" s="46"/>
      <c r="B45" s="46"/>
      <c r="C45" s="46"/>
      <c r="D45" s="46"/>
      <c r="E45" s="46"/>
    </row>
    <row r="46" spans="1:5" ht="33" customHeight="1">
      <c r="A46" s="79"/>
      <c r="B46" s="121" t="s">
        <v>116</v>
      </c>
      <c r="C46" s="147"/>
      <c r="D46" s="101">
        <f>D27+D41</f>
        <v>9.369260459080794</v>
      </c>
      <c r="E46" s="99"/>
    </row>
    <row r="47" spans="1:5" ht="18.75">
      <c r="A47" s="93"/>
      <c r="B47" s="93"/>
      <c r="C47" s="94"/>
      <c r="D47" s="26"/>
      <c r="E47" s="94"/>
    </row>
    <row r="48" spans="1:5" ht="42" customHeight="1">
      <c r="A48" s="93"/>
      <c r="B48" s="102" t="s">
        <v>111</v>
      </c>
      <c r="C48" s="103">
        <v>1300</v>
      </c>
      <c r="D48" s="103">
        <f>C48/100*88</f>
        <v>1144</v>
      </c>
      <c r="E48" s="26"/>
    </row>
    <row r="49" spans="1:5" ht="18.75">
      <c r="A49" s="93"/>
      <c r="B49" s="93"/>
      <c r="C49" s="94"/>
      <c r="D49" s="94"/>
      <c r="E49" s="94"/>
    </row>
    <row r="50" spans="1:5" ht="18.75">
      <c r="A50" s="95"/>
      <c r="B50" s="148" t="s">
        <v>117</v>
      </c>
      <c r="C50" s="149"/>
      <c r="D50" s="149"/>
      <c r="E50" s="150"/>
    </row>
    <row r="51" spans="1:5" ht="60" customHeight="1">
      <c r="A51" s="95"/>
      <c r="B51" s="151"/>
      <c r="C51" s="152"/>
      <c r="D51" s="152"/>
      <c r="E51" s="153"/>
    </row>
    <row r="52" spans="1:5" ht="75" customHeight="1">
      <c r="A52" s="57" t="s">
        <v>39</v>
      </c>
      <c r="B52" s="57"/>
      <c r="C52" s="97"/>
      <c r="D52" s="57"/>
      <c r="E52" s="96"/>
    </row>
    <row r="53" spans="1:5" ht="18.75">
      <c r="A53" s="93"/>
      <c r="B53" s="93"/>
      <c r="C53" s="97"/>
      <c r="D53" s="94"/>
      <c r="E53" s="94"/>
    </row>
    <row r="54" spans="1:5" ht="18.75">
      <c r="A54" s="98"/>
      <c r="B54" s="98"/>
      <c r="C54" s="97"/>
      <c r="D54" s="97"/>
      <c r="E54" s="97"/>
    </row>
    <row r="55" spans="1:5" ht="18.75">
      <c r="A55" s="98"/>
      <c r="B55" s="98"/>
      <c r="C55" s="97"/>
      <c r="D55" s="97"/>
      <c r="E55" s="97"/>
    </row>
    <row r="56" spans="1:5" ht="18.75">
      <c r="A56" s="98"/>
      <c r="B56" s="98"/>
      <c r="C56" s="97"/>
      <c r="D56" s="97"/>
      <c r="E56" s="97"/>
    </row>
    <row r="57" spans="1:5" ht="18.75">
      <c r="A57" s="98"/>
      <c r="B57" s="98"/>
      <c r="C57" s="97"/>
      <c r="D57" s="97"/>
      <c r="E57" s="97"/>
    </row>
    <row r="58" spans="1:5" ht="18.75">
      <c r="A58" s="98"/>
      <c r="B58" s="98"/>
      <c r="C58" s="97"/>
      <c r="D58" s="97"/>
      <c r="E58" s="97"/>
    </row>
    <row r="59" spans="1:5" ht="18.75">
      <c r="A59" s="98"/>
      <c r="B59" s="98"/>
      <c r="C59" s="97"/>
      <c r="D59" s="97"/>
      <c r="E59" s="97"/>
    </row>
    <row r="60" spans="1:5" ht="18.75">
      <c r="A60" s="98"/>
      <c r="B60" s="98"/>
      <c r="C60" s="97"/>
      <c r="D60" s="97"/>
      <c r="E60" s="97"/>
    </row>
    <row r="61" spans="1:5" ht="18.75">
      <c r="A61" s="98"/>
      <c r="B61" s="98"/>
      <c r="C61" s="97"/>
      <c r="D61" s="97"/>
      <c r="E61" s="97"/>
    </row>
    <row r="62" spans="1:5" ht="18.75">
      <c r="A62" s="98"/>
      <c r="B62" s="98"/>
      <c r="C62" s="97"/>
      <c r="D62" s="97"/>
      <c r="E62" s="97"/>
    </row>
    <row r="63" spans="1:5" ht="18.75">
      <c r="A63" s="98"/>
      <c r="B63" s="98"/>
      <c r="C63" s="97"/>
      <c r="D63" s="97"/>
      <c r="E63" s="97"/>
    </row>
    <row r="64" spans="1:5" ht="18.75">
      <c r="A64" s="98"/>
      <c r="B64" s="98"/>
      <c r="C64" s="97"/>
      <c r="D64" s="97"/>
      <c r="E64" s="97"/>
    </row>
    <row r="65" spans="3:5" ht="18.75">
      <c r="C65" s="97"/>
      <c r="D65" s="97"/>
      <c r="E65" s="97"/>
    </row>
    <row r="66" spans="3:5" ht="18.75">
      <c r="C66" s="97"/>
      <c r="D66" s="97"/>
      <c r="E66" s="97"/>
    </row>
    <row r="67" spans="3:5" ht="18.75">
      <c r="C67" s="97"/>
      <c r="D67" s="97"/>
      <c r="E67" s="97"/>
    </row>
    <row r="68" spans="3:5" ht="18.75">
      <c r="C68" s="97"/>
      <c r="D68" s="97"/>
      <c r="E68" s="97"/>
    </row>
    <row r="69" spans="3:5" ht="18.75">
      <c r="C69" s="97"/>
      <c r="D69" s="97"/>
      <c r="E69" s="97"/>
    </row>
    <row r="70" spans="3:5" ht="18.75">
      <c r="C70" s="97"/>
      <c r="D70" s="97"/>
      <c r="E70" s="97"/>
    </row>
    <row r="71" spans="3:5" ht="18.75">
      <c r="C71" s="97"/>
      <c r="D71" s="97"/>
      <c r="E71" s="97"/>
    </row>
    <row r="72" spans="3:5" ht="18.75">
      <c r="C72" s="97"/>
      <c r="D72" s="97"/>
      <c r="E72" s="97"/>
    </row>
    <row r="73" spans="3:5" ht="18.75">
      <c r="C73" s="97"/>
      <c r="D73" s="97"/>
      <c r="E73" s="97"/>
    </row>
    <row r="74" spans="3:5" ht="18.75">
      <c r="C74" s="97"/>
      <c r="D74" s="97"/>
      <c r="E74" s="97"/>
    </row>
    <row r="75" spans="3:5" ht="18.75">
      <c r="C75" s="97"/>
      <c r="D75" s="97"/>
      <c r="E75" s="97"/>
    </row>
    <row r="76" spans="3:5" ht="18.75">
      <c r="C76" s="97"/>
      <c r="D76" s="97"/>
      <c r="E76" s="97"/>
    </row>
    <row r="77" spans="3:5" ht="18.75">
      <c r="C77" s="97"/>
      <c r="D77" s="97"/>
      <c r="E77" s="97"/>
    </row>
    <row r="78" spans="3:5" ht="18.75">
      <c r="C78" s="97"/>
      <c r="D78" s="97"/>
      <c r="E78" s="97"/>
    </row>
    <row r="79" spans="3:5" ht="18.75">
      <c r="C79" s="97"/>
      <c r="D79" s="97"/>
      <c r="E79" s="97"/>
    </row>
    <row r="80" spans="3:5" ht="18.75">
      <c r="C80" s="97"/>
      <c r="D80" s="97"/>
      <c r="E80" s="97"/>
    </row>
    <row r="81" spans="3:5" ht="18.75">
      <c r="C81" s="97"/>
      <c r="D81" s="97"/>
      <c r="E81" s="97"/>
    </row>
    <row r="82" spans="3:5" ht="18.75">
      <c r="C82" s="97"/>
      <c r="D82" s="97"/>
      <c r="E82" s="97"/>
    </row>
    <row r="83" spans="3:5" ht="18.75">
      <c r="C83" s="97"/>
      <c r="D83" s="97"/>
      <c r="E83" s="97"/>
    </row>
    <row r="84" spans="3:5" ht="18.75">
      <c r="C84" s="97"/>
      <c r="D84" s="97"/>
      <c r="E84" s="97"/>
    </row>
    <row r="85" spans="3:5" ht="18.75">
      <c r="C85" s="97"/>
      <c r="D85" s="97"/>
      <c r="E85" s="97"/>
    </row>
    <row r="86" spans="3:5" ht="18.75">
      <c r="C86" s="97"/>
      <c r="D86" s="97"/>
      <c r="E86" s="97"/>
    </row>
    <row r="87" spans="3:5" ht="18.75">
      <c r="C87" s="97"/>
      <c r="D87" s="97"/>
      <c r="E87" s="97"/>
    </row>
    <row r="88" spans="3:5" ht="18.75">
      <c r="C88" s="97"/>
      <c r="D88" s="97"/>
      <c r="E88" s="97"/>
    </row>
    <row r="89" spans="3:5" ht="18.75">
      <c r="C89" s="97"/>
      <c r="D89" s="97"/>
      <c r="E89" s="97"/>
    </row>
    <row r="90" spans="3:5" ht="18.75">
      <c r="C90" s="97"/>
      <c r="D90" s="97"/>
      <c r="E90" s="97"/>
    </row>
    <row r="91" spans="3:5" ht="18.75">
      <c r="C91" s="97"/>
      <c r="D91" s="97"/>
      <c r="E91" s="97"/>
    </row>
    <row r="92" spans="3:5" ht="18.75">
      <c r="C92" s="97"/>
      <c r="D92" s="97"/>
      <c r="E92" s="97"/>
    </row>
    <row r="93" spans="3:5" ht="18.75">
      <c r="C93" s="97"/>
      <c r="D93" s="97"/>
      <c r="E93" s="97"/>
    </row>
    <row r="94" spans="3:5" ht="18.75">
      <c r="C94" s="97"/>
      <c r="D94" s="97"/>
      <c r="E94" s="97"/>
    </row>
    <row r="95" spans="3:5" ht="18.75">
      <c r="C95" s="97"/>
      <c r="D95" s="97"/>
      <c r="E95" s="97"/>
    </row>
    <row r="96" spans="4:5" ht="18.75">
      <c r="D96" s="97"/>
      <c r="E96" s="97"/>
    </row>
    <row r="97" spans="4:5" ht="18.75">
      <c r="D97" s="97"/>
      <c r="E97" s="97"/>
    </row>
    <row r="98" spans="4:5" ht="18.75">
      <c r="D98" s="97"/>
      <c r="E98" s="97"/>
    </row>
    <row r="99" spans="4:5" ht="18.75">
      <c r="D99" s="97"/>
      <c r="E99" s="97"/>
    </row>
    <row r="100" spans="4:5" ht="18.75">
      <c r="D100" s="97"/>
      <c r="E100" s="97"/>
    </row>
  </sheetData>
  <sheetProtection/>
  <mergeCells count="12">
    <mergeCell ref="B50:E51"/>
    <mergeCell ref="A13:E13"/>
    <mergeCell ref="A15:A16"/>
    <mergeCell ref="B15:B16"/>
    <mergeCell ref="C15:C16"/>
    <mergeCell ref="D15:E15"/>
    <mergeCell ref="C8:E8"/>
    <mergeCell ref="A2:E2"/>
    <mergeCell ref="C4:E4"/>
    <mergeCell ref="C5:E5"/>
    <mergeCell ref="C6:E6"/>
    <mergeCell ref="B46:C46"/>
  </mergeCells>
  <printOptions/>
  <pageMargins left="0.25" right="0.25" top="0.75" bottom="0.75" header="0.3" footer="0.3"/>
  <pageSetup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2019-12-20T04:07:59Z</dcterms:modified>
  <cp:category/>
  <cp:version/>
  <cp:contentType/>
  <cp:contentStatus/>
</cp:coreProperties>
</file>