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F43" i="76"/>
  <c r="C55" l="1"/>
  <c r="C11" s="1"/>
  <c r="E26"/>
  <c r="D26" s="1"/>
  <c r="E22"/>
  <c r="E21"/>
  <c r="C18"/>
  <c r="C26" l="1"/>
  <c r="F26" s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19" i="76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E25" i="76" l="1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E17" i="73"/>
  <c r="C21" i="76"/>
  <c r="C22"/>
  <c r="C22" i="75"/>
  <c r="D12" i="76"/>
  <c r="E17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F25" i="76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D21" i="76"/>
  <c r="F21"/>
  <c r="F27" s="1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D27" i="76" l="1"/>
  <c r="C30" s="1"/>
  <c r="F30" s="1"/>
  <c r="D44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<sst xmlns="http://schemas.openxmlformats.org/spreadsheetml/2006/main" count="594" uniqueCount="149">
  <si>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</si>
  <si>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</si>
  <si>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</si>
  <si>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</si>
  <si>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</si>
  <si>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</si>
  <si>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</si>
  <si>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</si>
  <si>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</si>
  <si>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</si>
  <si>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</si>
  <si>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</si>
  <si>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</si>
  <si>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</si>
  <si>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</si>
  <si>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</si>
  <si>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</si>
  <si>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</si>
  <si>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</si>
  <si>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</si>
  <si>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</si>
  <si>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</si>
  <si>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</si>
  <si>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</si>
  <si>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</si>
  <si>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</si>
  <si>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</si>
  <si>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</si>
  <si>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</si>
  <si>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</si>
  <si>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</si>
  <si>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</si>
  <si>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</si>
  <si>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</si>
  <si>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</si>
  <si>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</si>
  <si>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</si>
  <si>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</si>
  <si>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</si>
  <si>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</si>
  <si>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</si>
  <si>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</si>
  <si>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</si>
  <si>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</si>
  <si>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</si>
  <si>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</si>
  <si>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</si>
  <si>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</si>
  <si>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</si>
  <si>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</si>
  <si>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</si>
  <si>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</si>
  <si>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</si>
  <si>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</si>
  <si>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</si>
  <si>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</si>
  <si>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</si>
  <si>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</si>
  <si>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</si>
  <si>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</si>
  <si>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</si>
  <si>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</si>
  <si>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</si>
  <si>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</si>
  <si>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</si>
  <si>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</si>
  <si>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</si>
  <si>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</si>
  <si>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</si>
  <si>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</si>
  <si>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</si>
  <si>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</si>
  <si>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</si>
  <si>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</si>
  <si>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</si>
  <si>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</si>
  <si>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</si>
  <si>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</si>
  <si>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</si>
  <si>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</si>
  <si>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</si>
  <si>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</si>
  <si>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</si>
  <si>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</si>
  <si>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</si>
  <si>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</si>
  <si>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</si>
  <si>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</si>
  <si>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</si>
  <si>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</si>
  <si>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</si>
  <si>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</si>
  <si>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</si>
  <si>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</si>
  <si>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</si>
  <si>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</si>
  <si>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</si>
  <si>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</si>
  <si>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</si>
  <si>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</si>
  <si>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</si>
  <si>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</si>
  <si>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</si>
  <si>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</si>
  <si>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</si>
  <si>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</si>
  <si>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</si>
  <si>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</si>
  <si>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</si>
  <si>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</si>
  <si>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</si>
  <si>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</si>
  <si>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</si>
  <si>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</si>
  <si>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</si>
  <si>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</si>
  <si>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</si>
  <si>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</si>
  <si>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</si>
  <si>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</si>
  <si>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</si>
  <si>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</si>
  <si>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</si>
  <si>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</si>
  <si>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</si>
  <si>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</si>
  <si>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</si>
  <si>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</si>
  <si>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</si>
  <si>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</si>
  <si>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</si>
  <si>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Продвижение</t>
  </si>
  <si>
    <t>Ремонт межпанельных швов 50 м/п</t>
  </si>
  <si>
    <t>Итого текущего ремонта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</si>
  <si>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</si>
  <si>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АО "ЭР-Телеком Холдинг"</t>
  </si>
  <si>
    <t>АО "Компания ТрансТелеком"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</si>
  <si>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</si>
  <si>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 xml:space="preserve">План работ и услуг по содержанию и ремонту общего имущества МКД на 2020 год по адресу: ул.Шукшина, 9                                                                 </t>
  </si>
  <si>
    <t>Теплоизоляция в подвале дома</t>
  </si>
  <si>
    <t>Промывка,опресовка ОС</t>
  </si>
  <si>
    <t>Установка песочницы</t>
  </si>
  <si>
    <t>2.6.</t>
  </si>
  <si>
    <t>2.7.</t>
  </si>
  <si>
    <t>2.8.</t>
  </si>
  <si>
    <t>2.9.</t>
  </si>
  <si>
    <t>Установка МАФ на детскую площадку</t>
  </si>
  <si>
    <t>4200</t>
  </si>
  <si>
    <t>Ремон кровли по заявкам 30 кв.м.</t>
  </si>
</sst>
</file>

<file path=xl/styles.xml><?xml version="1.0" encoding="utf-8"?>
<styleSheet xmlns="http://schemas.openxmlformats.org/spreadsheetml/2006/main">
  <numFmts count="1">
    <numFmt numFmtId="164" formatCode="000000"/>
  </numFmts>
  <fonts count="33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0" fillId="0" borderId="1" xfId="0" applyFont="1" applyBorder="1" applyAlignment="1" applyProtection="1">
      <alignment horizontal="left" vertical="center"/>
    </xf>
    <xf numFmtId="0" fontId="29" fillId="0" borderId="0" xfId="0" applyFont="1" applyProtection="1"/>
    <xf numFmtId="0" fontId="30" fillId="0" borderId="0" xfId="0" applyFont="1" applyProtection="1"/>
    <xf numFmtId="0" fontId="29" fillId="0" borderId="0" xfId="0" applyFont="1" applyAlignment="1" applyProtection="1">
      <alignment vertical="center"/>
    </xf>
    <xf numFmtId="0" fontId="31" fillId="0" borderId="0" xfId="0" applyFont="1" applyProtection="1"/>
    <xf numFmtId="0" fontId="32" fillId="0" borderId="0" xfId="0" applyFont="1" applyProtection="1"/>
    <xf numFmtId="0" fontId="32" fillId="0" borderId="0" xfId="0" applyFont="1" applyBorder="1" applyProtection="1"/>
    <xf numFmtId="2" fontId="32" fillId="0" borderId="0" xfId="0" applyNumberFormat="1" applyFont="1" applyProtection="1"/>
    <xf numFmtId="1" fontId="10" fillId="0" borderId="1" xfId="0" applyNumberFormat="1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wrapText="1"/>
    </xf>
    <xf numFmtId="2" fontId="12" fillId="0" borderId="1" xfId="0" applyNumberFormat="1" applyFont="1" applyFill="1" applyBorder="1" applyAlignment="1" applyProtection="1">
      <alignment horizontal="center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54" t="s">
        <v>41</v>
      </c>
      <c r="F1" s="154"/>
      <c r="G1" s="154"/>
    </row>
    <row r="2" spans="1:7" ht="30.6" customHeight="1">
      <c r="A2" s="155" t="s">
        <v>66</v>
      </c>
      <c r="B2" s="155"/>
      <c r="C2" s="155"/>
      <c r="D2" s="155"/>
      <c r="E2" s="155"/>
      <c r="F2" s="155"/>
      <c r="G2" s="155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56" t="s">
        <v>50</v>
      </c>
      <c r="D4" s="157"/>
      <c r="E4" s="157"/>
      <c r="F4" s="42"/>
    </row>
    <row r="5" spans="1:7">
      <c r="B5" s="9" t="s">
        <v>1</v>
      </c>
      <c r="C5" s="158">
        <v>4</v>
      </c>
      <c r="D5" s="159"/>
      <c r="E5" s="159"/>
      <c r="F5" s="43"/>
    </row>
    <row r="6" spans="1:7">
      <c r="B6" s="10" t="s">
        <v>2</v>
      </c>
      <c r="C6" s="158">
        <v>7505.5</v>
      </c>
      <c r="D6" s="159"/>
      <c r="E6" s="159"/>
      <c r="F6" s="43"/>
    </row>
    <row r="7" spans="1:7" ht="18.75" customHeight="1">
      <c r="B7" s="39" t="s">
        <v>47</v>
      </c>
      <c r="C7" s="151">
        <v>64200</v>
      </c>
      <c r="D7" s="152"/>
      <c r="E7" s="153"/>
      <c r="F7" s="44"/>
    </row>
    <row r="8" spans="1:7">
      <c r="B8" s="56"/>
      <c r="D8" s="38">
        <v>9</v>
      </c>
    </row>
    <row r="9" spans="1:7">
      <c r="A9" s="165" t="s">
        <v>3</v>
      </c>
      <c r="B9" s="166"/>
      <c r="C9" s="166"/>
      <c r="D9" s="166"/>
      <c r="E9" s="167"/>
      <c r="F9" s="167"/>
      <c r="G9" s="167"/>
    </row>
    <row r="10" spans="1:7" ht="65.25" customHeight="1">
      <c r="A10" s="168" t="s">
        <v>4</v>
      </c>
      <c r="B10" s="170" t="s">
        <v>5</v>
      </c>
      <c r="C10" s="172" t="s">
        <v>32</v>
      </c>
      <c r="D10" s="174" t="s">
        <v>43</v>
      </c>
      <c r="E10" s="175"/>
      <c r="F10" s="172" t="s">
        <v>80</v>
      </c>
      <c r="G10" s="176" t="s">
        <v>52</v>
      </c>
    </row>
    <row r="11" spans="1:7" ht="45" customHeight="1">
      <c r="A11" s="169"/>
      <c r="B11" s="171"/>
      <c r="C11" s="173"/>
      <c r="D11" s="37" t="s">
        <v>6</v>
      </c>
      <c r="E11" s="45" t="s">
        <v>42</v>
      </c>
      <c r="F11" s="173"/>
      <c r="G11" s="177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60" t="s">
        <v>35</v>
      </c>
      <c r="C44" s="161"/>
      <c r="D44" s="162">
        <f>D43-(C7/12/C6+(D46)/C6)</f>
        <v>19.403493534057016</v>
      </c>
      <c r="E44" s="163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64" t="s">
        <v>34</v>
      </c>
      <c r="C46" s="164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81" t="s">
        <v>41</v>
      </c>
      <c r="F1" s="181"/>
      <c r="G1" s="181"/>
    </row>
    <row r="2" spans="1:7" ht="39.75" customHeight="1">
      <c r="A2" s="182" t="s">
        <v>115</v>
      </c>
      <c r="B2" s="182"/>
      <c r="C2" s="182"/>
      <c r="D2" s="182"/>
      <c r="E2" s="182"/>
      <c r="F2" s="182"/>
      <c r="G2" s="18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83" t="s">
        <v>116</v>
      </c>
      <c r="D4" s="184"/>
      <c r="E4" s="184"/>
      <c r="F4" s="74"/>
    </row>
    <row r="5" spans="1:7" ht="19.5">
      <c r="B5" s="73" t="s">
        <v>1</v>
      </c>
      <c r="C5" s="185">
        <v>6</v>
      </c>
      <c r="D5" s="186"/>
      <c r="E5" s="186"/>
      <c r="F5" s="77"/>
    </row>
    <row r="6" spans="1:7" ht="19.5">
      <c r="B6" s="78" t="s">
        <v>2</v>
      </c>
      <c r="C6" s="185">
        <v>3926.2</v>
      </c>
      <c r="D6" s="186"/>
      <c r="E6" s="186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78"/>
      <c r="D8" s="179"/>
      <c r="E8" s="180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7"/>
      <c r="B13" s="188"/>
      <c r="C13" s="188"/>
      <c r="D13" s="188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9" t="s">
        <v>4</v>
      </c>
      <c r="B15" s="170" t="s">
        <v>5</v>
      </c>
      <c r="C15" s="191" t="s">
        <v>32</v>
      </c>
      <c r="D15" s="193" t="s">
        <v>43</v>
      </c>
      <c r="E15" s="194"/>
      <c r="F15" s="191" t="s">
        <v>80</v>
      </c>
      <c r="G15" s="195" t="s">
        <v>52</v>
      </c>
    </row>
    <row r="16" spans="1:7" ht="75">
      <c r="A16" s="190"/>
      <c r="B16" s="171"/>
      <c r="C16" s="192"/>
      <c r="D16" s="116" t="s">
        <v>6</v>
      </c>
      <c r="E16" s="116" t="s">
        <v>42</v>
      </c>
      <c r="F16" s="192"/>
      <c r="G16" s="196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60"/>
      <c r="C48" s="197"/>
      <c r="D48" s="162"/>
      <c r="E48" s="16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8" t="s">
        <v>34</v>
      </c>
      <c r="C50" s="19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9"/>
      <c r="C60" s="200"/>
      <c r="D60" s="200"/>
      <c r="E60" s="201"/>
      <c r="F60" s="76"/>
      <c r="G60" s="76"/>
    </row>
    <row r="61" spans="1:7" ht="63.75" customHeight="1">
      <c r="A61" s="128"/>
      <c r="B61" s="202" t="s">
        <v>95</v>
      </c>
      <c r="C61" s="203"/>
      <c r="D61" s="203"/>
      <c r="E61" s="20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6"/>
  <sheetViews>
    <sheetView tabSelected="1" topLeftCell="A22" zoomScale="73" zoomScaleNormal="73" workbookViewId="0">
      <selection activeCell="E35" sqref="E35"/>
    </sheetView>
  </sheetViews>
  <sheetFormatPr defaultColWidth="8.85546875" defaultRowHeight="18.75"/>
  <cols>
    <col min="1" max="1" width="8" style="72" customWidth="1"/>
    <col min="2" max="2" width="52.85546875" style="72" customWidth="1"/>
    <col min="3" max="3" width="15.140625" style="72" customWidth="1"/>
    <col min="4" max="4" width="15.28515625" style="72" customWidth="1"/>
    <col min="5" max="5" width="16.85546875" style="72" customWidth="1"/>
    <col min="6" max="6" width="15.85546875" style="72" customWidth="1"/>
    <col min="7" max="7" width="17.28515625" style="75" hidden="1" customWidth="1"/>
    <col min="8" max="8" width="11.140625" style="76" customWidth="1"/>
    <col min="9" max="9" width="12.85546875" style="76" customWidth="1"/>
    <col min="10" max="16384" width="8.85546875" style="76"/>
  </cols>
  <sheetData>
    <row r="1" spans="1:7" s="138" customFormat="1">
      <c r="A1" s="72"/>
      <c r="B1" s="72"/>
      <c r="C1" s="72"/>
      <c r="D1" s="72"/>
      <c r="E1" s="181"/>
      <c r="F1" s="181"/>
      <c r="G1" s="181"/>
    </row>
    <row r="2" spans="1:7" s="138" customFormat="1" ht="36.75" customHeight="1">
      <c r="A2" s="182" t="s">
        <v>138</v>
      </c>
      <c r="B2" s="182"/>
      <c r="C2" s="182"/>
      <c r="D2" s="182"/>
      <c r="E2" s="182"/>
      <c r="F2" s="182"/>
      <c r="G2" s="182"/>
    </row>
    <row r="3" spans="1:7" s="138" customFormat="1" ht="19.5">
      <c r="A3" s="72"/>
      <c r="B3" s="109"/>
      <c r="C3" s="110"/>
      <c r="D3" s="110"/>
      <c r="E3" s="110"/>
      <c r="F3" s="110"/>
      <c r="G3" s="75"/>
    </row>
    <row r="4" spans="1:7" s="138" customFormat="1" ht="19.5">
      <c r="A4" s="72"/>
      <c r="B4" s="73" t="s">
        <v>0</v>
      </c>
      <c r="C4" s="183" t="s">
        <v>110</v>
      </c>
      <c r="D4" s="184"/>
      <c r="E4" s="184"/>
      <c r="F4" s="74"/>
      <c r="G4" s="75"/>
    </row>
    <row r="5" spans="1:7" s="138" customFormat="1" ht="19.5">
      <c r="A5" s="72"/>
      <c r="B5" s="73" t="s">
        <v>1</v>
      </c>
      <c r="C5" s="185">
        <v>4</v>
      </c>
      <c r="D5" s="186"/>
      <c r="E5" s="186"/>
      <c r="F5" s="77"/>
      <c r="G5" s="75"/>
    </row>
    <row r="6" spans="1:7" s="138" customFormat="1" ht="19.5">
      <c r="A6" s="72"/>
      <c r="B6" s="78" t="s">
        <v>2</v>
      </c>
      <c r="C6" s="185">
        <v>7806.6</v>
      </c>
      <c r="D6" s="186"/>
      <c r="E6" s="186"/>
      <c r="F6" s="77"/>
      <c r="G6" s="75"/>
    </row>
    <row r="7" spans="1:7" s="138" customFormat="1" ht="19.5">
      <c r="A7" s="72"/>
      <c r="B7" s="78" t="s">
        <v>89</v>
      </c>
      <c r="C7" s="79">
        <v>870</v>
      </c>
      <c r="D7" s="80"/>
      <c r="E7" s="81"/>
      <c r="F7" s="77"/>
      <c r="G7" s="75"/>
    </row>
    <row r="8" spans="1:7" s="138" customFormat="1" ht="19.5">
      <c r="A8" s="72"/>
      <c r="B8" s="137" t="s">
        <v>91</v>
      </c>
      <c r="C8" s="133">
        <v>209742.89</v>
      </c>
      <c r="D8" s="134"/>
      <c r="E8" s="135"/>
      <c r="F8" s="83"/>
      <c r="G8" s="75"/>
    </row>
    <row r="9" spans="1:7" s="138" customFormat="1" ht="19.5">
      <c r="A9" s="72"/>
      <c r="B9" s="137" t="s">
        <v>117</v>
      </c>
      <c r="C9" s="145">
        <v>4</v>
      </c>
      <c r="D9" s="146"/>
      <c r="E9" s="146"/>
      <c r="F9" s="83"/>
      <c r="G9" s="75"/>
    </row>
    <row r="10" spans="1:7" s="138" customFormat="1">
      <c r="A10" s="72"/>
      <c r="B10" s="87" t="s">
        <v>87</v>
      </c>
      <c r="C10" s="88">
        <v>9.5</v>
      </c>
      <c r="D10" s="66"/>
      <c r="E10" s="46"/>
      <c r="F10" s="72"/>
      <c r="G10" s="75"/>
    </row>
    <row r="11" spans="1:7" s="138" customFormat="1">
      <c r="A11" s="72"/>
      <c r="B11" s="87" t="s">
        <v>93</v>
      </c>
      <c r="C11" s="88">
        <f>C55</f>
        <v>39648</v>
      </c>
      <c r="D11" s="66"/>
      <c r="E11" s="46"/>
      <c r="F11" s="72"/>
      <c r="G11" s="75"/>
    </row>
    <row r="12" spans="1:7" s="138" customFormat="1">
      <c r="A12" s="72"/>
      <c r="B12" s="87" t="s">
        <v>88</v>
      </c>
      <c r="C12" s="89">
        <f>C6*C10*12</f>
        <v>889952.39999999991</v>
      </c>
      <c r="D12" s="66">
        <f>C12/12</f>
        <v>74162.7</v>
      </c>
      <c r="E12" s="46"/>
      <c r="F12" s="72"/>
      <c r="G12" s="75"/>
    </row>
    <row r="13" spans="1:7" s="138" customFormat="1">
      <c r="A13" s="187"/>
      <c r="B13" s="188"/>
      <c r="C13" s="188"/>
      <c r="D13" s="188"/>
      <c r="E13" s="184"/>
      <c r="F13" s="184"/>
      <c r="G13" s="184"/>
    </row>
    <row r="14" spans="1:7" s="138" customFormat="1">
      <c r="A14" s="111"/>
      <c r="B14" s="112"/>
      <c r="C14" s="112"/>
      <c r="D14" s="113"/>
      <c r="E14" s="114"/>
      <c r="F14" s="115"/>
      <c r="G14" s="115"/>
    </row>
    <row r="15" spans="1:7" s="138" customFormat="1" ht="18.75" customHeight="1">
      <c r="A15" s="189" t="s">
        <v>4</v>
      </c>
      <c r="B15" s="170" t="s">
        <v>119</v>
      </c>
      <c r="C15" s="191" t="s">
        <v>32</v>
      </c>
      <c r="D15" s="193" t="s">
        <v>43</v>
      </c>
      <c r="E15" s="194"/>
      <c r="F15" s="191" t="s">
        <v>80</v>
      </c>
      <c r="G15" s="76"/>
    </row>
    <row r="16" spans="1:7" s="138" customFormat="1" ht="56.25">
      <c r="A16" s="190"/>
      <c r="B16" s="171"/>
      <c r="C16" s="192"/>
      <c r="D16" s="136" t="s">
        <v>6</v>
      </c>
      <c r="E16" s="136" t="s">
        <v>42</v>
      </c>
      <c r="F16" s="192"/>
      <c r="G16" s="76"/>
    </row>
    <row r="17" spans="1:7" s="138" customFormat="1">
      <c r="A17" s="117" t="s">
        <v>7</v>
      </c>
      <c r="B17" s="13" t="s">
        <v>31</v>
      </c>
      <c r="C17" s="15">
        <f>D17*C6</f>
        <v>36222.623999999996</v>
      </c>
      <c r="D17" s="15">
        <v>4.6399999999999997</v>
      </c>
      <c r="E17" s="15">
        <f>C17*12</f>
        <v>434671.48799999995</v>
      </c>
      <c r="F17" s="15">
        <f>C17*12</f>
        <v>434671.48799999995</v>
      </c>
      <c r="G17" s="76"/>
    </row>
    <row r="18" spans="1:7" s="138" customFormat="1" ht="37.5">
      <c r="A18" s="100" t="s">
        <v>120</v>
      </c>
      <c r="B18" s="18" t="s">
        <v>11</v>
      </c>
      <c r="C18" s="15">
        <f>D18*C6</f>
        <v>5230.4220000000005</v>
      </c>
      <c r="D18" s="15">
        <v>0.67</v>
      </c>
      <c r="E18" s="15">
        <f>C18*12</f>
        <v>62765.064000000006</v>
      </c>
      <c r="F18" s="15">
        <f t="shared" ref="F18:F26" si="0">C18*12</f>
        <v>62765.064000000006</v>
      </c>
      <c r="G18" s="76"/>
    </row>
    <row r="19" spans="1:7" s="138" customFormat="1" ht="37.5">
      <c r="A19" s="100" t="s">
        <v>121</v>
      </c>
      <c r="B19" s="18" t="s">
        <v>33</v>
      </c>
      <c r="C19" s="15">
        <v>1350</v>
      </c>
      <c r="D19" s="15">
        <f>C19/C6</f>
        <v>0.1729305971869956</v>
      </c>
      <c r="E19" s="15">
        <f>C19*12</f>
        <v>16200</v>
      </c>
      <c r="F19" s="15">
        <v>32400</v>
      </c>
      <c r="G19" s="76"/>
    </row>
    <row r="20" spans="1:7" s="138" customFormat="1">
      <c r="A20" s="118" t="s">
        <v>122</v>
      </c>
      <c r="B20" s="46" t="s">
        <v>58</v>
      </c>
      <c r="C20" s="15">
        <v>1078</v>
      </c>
      <c r="D20" s="15">
        <v>0.06</v>
      </c>
      <c r="E20" s="3">
        <v>12936</v>
      </c>
      <c r="F20" s="15">
        <v>12936</v>
      </c>
      <c r="G20" s="76"/>
    </row>
    <row r="21" spans="1:7" s="138" customFormat="1">
      <c r="A21" s="118" t="s">
        <v>123</v>
      </c>
      <c r="B21" s="1" t="s">
        <v>38</v>
      </c>
      <c r="C21" s="15">
        <f t="shared" ref="C21" si="1">E21/12</f>
        <v>50.75</v>
      </c>
      <c r="D21" s="15">
        <f>C21/C6</f>
        <v>6.5009094868444649E-3</v>
      </c>
      <c r="E21" s="15">
        <f>C7*0.7</f>
        <v>609</v>
      </c>
      <c r="F21" s="15">
        <f t="shared" si="0"/>
        <v>609</v>
      </c>
      <c r="G21" s="76"/>
    </row>
    <row r="22" spans="1:7" s="138" customFormat="1">
      <c r="A22" s="118" t="s">
        <v>124</v>
      </c>
      <c r="B22" s="1" t="s">
        <v>85</v>
      </c>
      <c r="C22" s="15">
        <f>E22/12</f>
        <v>87</v>
      </c>
      <c r="D22" s="15">
        <f>C22/C7</f>
        <v>0.1</v>
      </c>
      <c r="E22" s="15">
        <f>C7*1.2</f>
        <v>1044</v>
      </c>
      <c r="F22" s="15">
        <f t="shared" si="0"/>
        <v>1044</v>
      </c>
      <c r="G22" s="76"/>
    </row>
    <row r="23" spans="1:7" s="139" customFormat="1" ht="37.5">
      <c r="A23" s="118" t="s">
        <v>125</v>
      </c>
      <c r="B23" s="1" t="s">
        <v>37</v>
      </c>
      <c r="C23" s="15">
        <f>C12*12%/12</f>
        <v>8899.5239999999994</v>
      </c>
      <c r="D23" s="15">
        <f>C23/C6</f>
        <v>1.1399999999999999</v>
      </c>
      <c r="E23" s="3">
        <f>C12*12%</f>
        <v>106794.28799999999</v>
      </c>
      <c r="F23" s="15">
        <f t="shared" si="0"/>
        <v>106794.288</v>
      </c>
      <c r="G23" s="119"/>
    </row>
    <row r="24" spans="1:7" s="138" customFormat="1" ht="56.25">
      <c r="A24" s="118" t="s">
        <v>126</v>
      </c>
      <c r="B24" s="1" t="s">
        <v>83</v>
      </c>
      <c r="C24" s="15">
        <f>C12*0.9%/12</f>
        <v>667.46429999999998</v>
      </c>
      <c r="D24" s="15">
        <f>C24/C6</f>
        <v>8.5499999999999993E-2</v>
      </c>
      <c r="E24" s="3">
        <f>C12*0.9%</f>
        <v>8009.5716000000002</v>
      </c>
      <c r="F24" s="15">
        <f t="shared" si="0"/>
        <v>8009.5715999999993</v>
      </c>
      <c r="G24" s="76"/>
    </row>
    <row r="25" spans="1:7" s="139" customFormat="1">
      <c r="A25" s="118" t="s">
        <v>127</v>
      </c>
      <c r="B25" s="1" t="s">
        <v>84</v>
      </c>
      <c r="C25" s="15">
        <f>E25/12</f>
        <v>1854.0674999999999</v>
      </c>
      <c r="D25" s="15">
        <f>C25/C6</f>
        <v>0.23749999999999996</v>
      </c>
      <c r="E25" s="3">
        <f>C12*2.5%</f>
        <v>22248.809999999998</v>
      </c>
      <c r="F25" s="15">
        <f t="shared" si="0"/>
        <v>22248.809999999998</v>
      </c>
      <c r="G25" s="119"/>
    </row>
    <row r="26" spans="1:7" s="140" customFormat="1">
      <c r="A26" s="120" t="s">
        <v>128</v>
      </c>
      <c r="B26" s="48" t="s">
        <v>108</v>
      </c>
      <c r="C26" s="49">
        <f>E26/12</f>
        <v>174.78574166666669</v>
      </c>
      <c r="D26" s="49">
        <f>E26/C6/12</f>
        <v>2.2389483471250821E-2</v>
      </c>
      <c r="E26" s="50">
        <f>C8*1%</f>
        <v>2097.4289000000003</v>
      </c>
      <c r="F26" s="15">
        <f t="shared" si="0"/>
        <v>2097.4289000000003</v>
      </c>
      <c r="G26" s="121"/>
    </row>
    <row r="27" spans="1:7" s="141" customFormat="1">
      <c r="A27" s="122"/>
      <c r="B27" s="66" t="s">
        <v>92</v>
      </c>
      <c r="C27" s="14">
        <f>SUM(C17:C26)</f>
        <v>55614.637541666656</v>
      </c>
      <c r="D27" s="14">
        <f>SUM(D17:D26)</f>
        <v>7.1348209901450899</v>
      </c>
      <c r="E27" s="14">
        <f>SUM(E17:E26)</f>
        <v>667375.65049999987</v>
      </c>
      <c r="F27" s="14">
        <f>SUM(F17:F26)</f>
        <v>683575.65049999987</v>
      </c>
      <c r="G27" s="123"/>
    </row>
    <row r="28" spans="1:7" s="139" customFormat="1">
      <c r="A28" s="118"/>
      <c r="B28" s="1"/>
      <c r="C28" s="15"/>
      <c r="D28" s="15"/>
      <c r="E28" s="3"/>
      <c r="F28" s="3"/>
      <c r="G28" s="119"/>
    </row>
    <row r="29" spans="1:7" s="139" customFormat="1">
      <c r="A29" s="118"/>
      <c r="B29" s="1"/>
      <c r="C29" s="15"/>
      <c r="D29" s="15"/>
      <c r="E29" s="3"/>
      <c r="F29" s="3"/>
      <c r="G29" s="119"/>
    </row>
    <row r="30" spans="1:7" s="138" customFormat="1" ht="56.25">
      <c r="A30" s="118"/>
      <c r="B30" s="147" t="s">
        <v>94</v>
      </c>
      <c r="C30" s="148">
        <f>(C10-D27)*C6</f>
        <v>18464.006458333341</v>
      </c>
      <c r="D30" s="148">
        <f>C30/C6</f>
        <v>2.3651790098549097</v>
      </c>
      <c r="E30" s="148"/>
      <c r="F30" s="148">
        <f>(C30*12)+C11</f>
        <v>261216.07750000007</v>
      </c>
      <c r="G30" s="76"/>
    </row>
    <row r="31" spans="1:7" s="138" customFormat="1">
      <c r="A31" s="118"/>
      <c r="B31" s="1"/>
      <c r="C31" s="15"/>
      <c r="D31" s="15"/>
      <c r="E31" s="3"/>
      <c r="F31" s="3"/>
      <c r="G31" s="76"/>
    </row>
    <row r="32" spans="1:7" s="138" customFormat="1">
      <c r="A32" s="217" t="s">
        <v>8</v>
      </c>
      <c r="B32" s="219" t="s">
        <v>134</v>
      </c>
      <c r="C32" s="221"/>
      <c r="D32" s="221"/>
      <c r="E32" s="215"/>
      <c r="F32" s="215"/>
      <c r="G32" s="76"/>
    </row>
    <row r="33" spans="1:7" s="138" customFormat="1">
      <c r="A33" s="218"/>
      <c r="B33" s="220"/>
      <c r="C33" s="222"/>
      <c r="D33" s="222"/>
      <c r="E33" s="216"/>
      <c r="F33" s="216"/>
      <c r="G33" s="76"/>
    </row>
    <row r="34" spans="1:7" s="138" customFormat="1">
      <c r="A34" s="118" t="s">
        <v>10</v>
      </c>
      <c r="B34" s="1" t="s">
        <v>132</v>
      </c>
      <c r="C34" s="15"/>
      <c r="D34" s="15"/>
      <c r="E34" s="3"/>
      <c r="F34" s="3">
        <v>20000</v>
      </c>
      <c r="G34" s="76"/>
    </row>
    <row r="35" spans="1:7" s="138" customFormat="1">
      <c r="A35" s="118" t="s">
        <v>12</v>
      </c>
      <c r="B35" s="18" t="s">
        <v>146</v>
      </c>
      <c r="C35" s="15"/>
      <c r="D35" s="15"/>
      <c r="E35" s="3"/>
      <c r="F35" s="3">
        <v>148000</v>
      </c>
      <c r="G35" s="76"/>
    </row>
    <row r="36" spans="1:7" s="138" customFormat="1">
      <c r="A36" s="118" t="s">
        <v>13</v>
      </c>
      <c r="B36" s="1" t="s">
        <v>139</v>
      </c>
      <c r="C36" s="15"/>
      <c r="D36" s="15"/>
      <c r="E36" s="3"/>
      <c r="F36" s="3">
        <v>50000</v>
      </c>
      <c r="G36" s="76"/>
    </row>
    <row r="37" spans="1:7" s="138" customFormat="1">
      <c r="A37" s="118" t="s">
        <v>14</v>
      </c>
      <c r="B37" s="1"/>
      <c r="C37" s="15"/>
      <c r="D37" s="15"/>
      <c r="E37" s="3"/>
      <c r="F37" s="3"/>
      <c r="G37" s="76"/>
    </row>
    <row r="38" spans="1:7" s="138" customFormat="1">
      <c r="A38" s="100" t="s">
        <v>45</v>
      </c>
      <c r="B38" s="149" t="s">
        <v>148</v>
      </c>
      <c r="C38" s="14"/>
      <c r="D38" s="55"/>
      <c r="E38" s="62"/>
      <c r="F38" s="150">
        <v>21000</v>
      </c>
      <c r="G38" s="76"/>
    </row>
    <row r="39" spans="1:7" s="138" customFormat="1">
      <c r="A39" s="100" t="s">
        <v>142</v>
      </c>
      <c r="B39" s="149" t="s">
        <v>140</v>
      </c>
      <c r="C39" s="14"/>
      <c r="D39" s="55"/>
      <c r="E39" s="62"/>
      <c r="F39" s="150">
        <v>10000</v>
      </c>
      <c r="G39" s="76"/>
    </row>
    <row r="40" spans="1:7" s="138" customFormat="1">
      <c r="A40" s="100" t="s">
        <v>143</v>
      </c>
      <c r="B40" s="149" t="s">
        <v>141</v>
      </c>
      <c r="C40" s="14"/>
      <c r="D40" s="55"/>
      <c r="E40" s="62"/>
      <c r="F40" s="150">
        <v>12000</v>
      </c>
      <c r="G40" s="76"/>
    </row>
    <row r="41" spans="1:7" s="138" customFormat="1">
      <c r="A41" s="100" t="s">
        <v>144</v>
      </c>
      <c r="B41" s="149"/>
      <c r="C41" s="14"/>
      <c r="D41" s="55"/>
      <c r="E41" s="62"/>
      <c r="F41" s="150"/>
      <c r="G41" s="76"/>
    </row>
    <row r="42" spans="1:7" s="138" customFormat="1">
      <c r="A42" s="18" t="s">
        <v>145</v>
      </c>
      <c r="B42" s="18"/>
      <c r="C42" s="14"/>
      <c r="D42" s="14"/>
      <c r="E42" s="62"/>
      <c r="F42" s="15"/>
      <c r="G42" s="76"/>
    </row>
    <row r="43" spans="1:7" s="138" customFormat="1">
      <c r="A43" s="22"/>
      <c r="B43" s="22" t="s">
        <v>133</v>
      </c>
      <c r="C43" s="23"/>
      <c r="D43" s="15"/>
      <c r="E43" s="23"/>
      <c r="F43" s="23">
        <f>SUM(F34:F42)</f>
        <v>261000</v>
      </c>
      <c r="G43" s="76"/>
    </row>
    <row r="44" spans="1:7" s="138" customFormat="1">
      <c r="A44" s="100"/>
      <c r="B44" s="22" t="s">
        <v>130</v>
      </c>
      <c r="C44" s="14"/>
      <c r="D44" s="14">
        <f>((F43-F30)/C6/12)+C10</f>
        <v>9.4976934314127348</v>
      </c>
      <c r="E44" s="14"/>
      <c r="F44" s="14"/>
      <c r="G44" s="76"/>
    </row>
    <row r="45" spans="1:7" s="138" customFormat="1">
      <c r="A45" s="126"/>
      <c r="B45" s="126"/>
      <c r="C45" s="127"/>
      <c r="D45" s="127"/>
      <c r="E45" s="127"/>
      <c r="F45" s="127"/>
      <c r="G45" s="75"/>
    </row>
    <row r="46" spans="1:7" s="138" customFormat="1">
      <c r="A46" s="126"/>
      <c r="B46" s="126"/>
      <c r="C46" s="127"/>
      <c r="D46" s="127"/>
      <c r="E46" s="127"/>
      <c r="F46" s="127"/>
      <c r="G46" s="75"/>
    </row>
    <row r="47" spans="1:7" s="138" customFormat="1">
      <c r="A47" s="128"/>
      <c r="B47" s="22" t="s">
        <v>28</v>
      </c>
      <c r="C47" s="99"/>
      <c r="D47" s="129"/>
      <c r="E47" s="129"/>
      <c r="F47" s="129"/>
      <c r="G47" s="130"/>
    </row>
    <row r="48" spans="1:7" s="138" customFormat="1">
      <c r="A48" s="128"/>
      <c r="B48" s="100" t="s">
        <v>131</v>
      </c>
      <c r="C48" s="59">
        <v>2400</v>
      </c>
      <c r="D48" s="129"/>
      <c r="E48" s="129"/>
      <c r="F48" s="129"/>
      <c r="G48" s="130"/>
    </row>
    <row r="49" spans="1:7" s="138" customFormat="1">
      <c r="A49" s="128"/>
      <c r="B49" s="18" t="s">
        <v>64</v>
      </c>
      <c r="C49" s="59">
        <v>24000</v>
      </c>
      <c r="D49" s="129"/>
      <c r="E49" s="129"/>
      <c r="F49" s="129"/>
      <c r="G49" s="130"/>
    </row>
    <row r="50" spans="1:7" s="138" customFormat="1">
      <c r="A50" s="128"/>
      <c r="B50" s="22" t="s">
        <v>29</v>
      </c>
      <c r="C50" s="59"/>
      <c r="D50" s="129"/>
      <c r="E50" s="129"/>
      <c r="F50" s="129"/>
      <c r="G50" s="130"/>
    </row>
    <row r="51" spans="1:7" s="138" customFormat="1">
      <c r="A51" s="128"/>
      <c r="B51" s="18" t="s">
        <v>30</v>
      </c>
      <c r="C51" s="60" t="s">
        <v>147</v>
      </c>
      <c r="D51" s="129"/>
      <c r="E51" s="129"/>
      <c r="F51" s="129"/>
      <c r="G51" s="130"/>
    </row>
    <row r="52" spans="1:7" s="138" customFormat="1">
      <c r="A52" s="128"/>
      <c r="B52" s="18" t="s">
        <v>65</v>
      </c>
      <c r="C52" s="59">
        <v>4800</v>
      </c>
      <c r="D52" s="129"/>
      <c r="E52" s="129"/>
      <c r="F52" s="129"/>
      <c r="G52" s="130"/>
    </row>
    <row r="53" spans="1:7" s="138" customFormat="1">
      <c r="A53" s="128"/>
      <c r="B53" s="18" t="s">
        <v>136</v>
      </c>
      <c r="C53" s="59">
        <v>4248</v>
      </c>
      <c r="D53" s="129"/>
      <c r="E53" s="129"/>
      <c r="F53" s="129"/>
      <c r="G53" s="130"/>
    </row>
    <row r="54" spans="1:7" s="138" customFormat="1">
      <c r="A54" s="128"/>
      <c r="B54" s="18" t="s">
        <v>135</v>
      </c>
      <c r="C54" s="59">
        <v>4200</v>
      </c>
      <c r="D54" s="129"/>
      <c r="E54" s="129"/>
      <c r="F54" s="129"/>
      <c r="G54" s="130"/>
    </row>
    <row r="55" spans="1:7" s="138" customFormat="1">
      <c r="A55" s="128"/>
      <c r="B55" s="33" t="s">
        <v>118</v>
      </c>
      <c r="C55" s="33">
        <f>SUM(C48:C54)</f>
        <v>39648</v>
      </c>
      <c r="D55" s="129"/>
      <c r="E55" s="130"/>
      <c r="F55" s="76"/>
      <c r="G55" s="76"/>
    </row>
    <row r="56" spans="1:7" s="138" customFormat="1">
      <c r="A56" s="128"/>
      <c r="B56" s="199"/>
      <c r="C56" s="200"/>
      <c r="D56" s="200"/>
      <c r="E56" s="201"/>
      <c r="F56" s="76"/>
      <c r="G56" s="76"/>
    </row>
    <row r="57" spans="1:7" s="138" customFormat="1" ht="54.75" customHeight="1">
      <c r="A57" s="128"/>
      <c r="B57" s="202" t="s">
        <v>137</v>
      </c>
      <c r="C57" s="203"/>
      <c r="D57" s="203"/>
      <c r="E57" s="204"/>
      <c r="F57" s="76"/>
      <c r="G57" s="76"/>
    </row>
    <row r="58" spans="1:7" s="138" customFormat="1" ht="75" customHeight="1">
      <c r="A58" s="57" t="s">
        <v>129</v>
      </c>
      <c r="B58" s="57"/>
      <c r="C58" s="131"/>
      <c r="D58" s="57"/>
      <c r="E58" s="129"/>
      <c r="F58" s="129"/>
      <c r="G58" s="130"/>
    </row>
    <row r="59" spans="1:7">
      <c r="A59" s="126"/>
      <c r="B59" s="126"/>
      <c r="C59" s="131"/>
      <c r="D59" s="127"/>
      <c r="E59" s="127"/>
      <c r="F59" s="127"/>
    </row>
    <row r="60" spans="1:7">
      <c r="A60" s="132"/>
      <c r="B60" s="132"/>
      <c r="C60" s="131"/>
      <c r="D60" s="131"/>
      <c r="E60" s="131"/>
      <c r="F60" s="131"/>
    </row>
    <row r="61" spans="1:7">
      <c r="A61" s="132"/>
      <c r="B61" s="132"/>
      <c r="C61" s="131"/>
      <c r="D61" s="131"/>
      <c r="E61" s="131"/>
      <c r="F61" s="131"/>
    </row>
    <row r="62" spans="1:7">
      <c r="A62" s="132"/>
      <c r="B62" s="132"/>
      <c r="C62" s="131"/>
      <c r="D62" s="131"/>
      <c r="E62" s="131"/>
      <c r="F62" s="131"/>
    </row>
    <row r="63" spans="1:7">
      <c r="A63" s="132"/>
      <c r="B63" s="132"/>
      <c r="C63" s="131"/>
      <c r="D63" s="131"/>
      <c r="E63" s="131"/>
      <c r="F63" s="131"/>
    </row>
    <row r="64" spans="1:7">
      <c r="A64" s="132"/>
      <c r="B64" s="132"/>
      <c r="C64" s="131"/>
      <c r="D64" s="131"/>
      <c r="E64" s="131"/>
      <c r="F64" s="131"/>
    </row>
    <row r="65" spans="1:6" s="75" customFormat="1">
      <c r="A65" s="132"/>
      <c r="B65" s="132"/>
      <c r="C65" s="131"/>
      <c r="D65" s="131"/>
      <c r="E65" s="131"/>
      <c r="F65" s="131"/>
    </row>
    <row r="66" spans="1:6" s="75" customFormat="1">
      <c r="A66" s="132"/>
      <c r="B66" s="132"/>
      <c r="C66" s="131"/>
      <c r="D66" s="131"/>
      <c r="E66" s="131"/>
      <c r="F66" s="131"/>
    </row>
    <row r="67" spans="1:6" s="75" customFormat="1">
      <c r="A67" s="132"/>
      <c r="B67" s="132"/>
      <c r="C67" s="131"/>
      <c r="D67" s="131"/>
      <c r="E67" s="131"/>
      <c r="F67" s="131"/>
    </row>
    <row r="68" spans="1:6" s="75" customFormat="1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7" s="75" customFormat="1">
      <c r="A81" s="72"/>
      <c r="B81" s="72"/>
      <c r="C81" s="131"/>
      <c r="D81" s="131"/>
      <c r="E81" s="131"/>
      <c r="F81" s="131"/>
    </row>
    <row r="82" spans="1:7" s="75" customFormat="1">
      <c r="A82" s="72"/>
      <c r="B82" s="72"/>
      <c r="C82" s="131"/>
      <c r="D82" s="131"/>
      <c r="E82" s="131"/>
      <c r="F82" s="131"/>
    </row>
    <row r="83" spans="1:7" s="75" customFormat="1">
      <c r="A83" s="72"/>
      <c r="B83" s="72"/>
      <c r="C83" s="131"/>
      <c r="D83" s="131"/>
      <c r="E83" s="131"/>
      <c r="F83" s="131"/>
    </row>
    <row r="84" spans="1:7" s="75" customFormat="1">
      <c r="A84" s="72"/>
      <c r="B84" s="72"/>
      <c r="C84" s="131"/>
      <c r="D84" s="131"/>
      <c r="E84" s="131"/>
      <c r="F84" s="131"/>
    </row>
    <row r="85" spans="1:7" s="75" customFormat="1">
      <c r="A85" s="72"/>
      <c r="B85" s="72"/>
      <c r="C85" s="131"/>
      <c r="D85" s="131"/>
      <c r="E85" s="131"/>
      <c r="F85" s="131"/>
    </row>
    <row r="86" spans="1:7" s="75" customFormat="1">
      <c r="A86" s="72"/>
      <c r="B86" s="72"/>
      <c r="C86" s="131"/>
      <c r="D86" s="131"/>
      <c r="E86" s="131"/>
      <c r="F86" s="131"/>
    </row>
    <row r="87" spans="1:7" s="75" customFormat="1">
      <c r="A87" s="72"/>
      <c r="B87" s="72"/>
      <c r="C87" s="131"/>
      <c r="D87" s="131"/>
      <c r="E87" s="131"/>
      <c r="F87" s="131"/>
    </row>
    <row r="88" spans="1:7" s="75" customFormat="1">
      <c r="A88" s="72"/>
      <c r="B88" s="72"/>
      <c r="C88" s="131"/>
      <c r="D88" s="131"/>
      <c r="E88" s="131"/>
      <c r="F88" s="131"/>
    </row>
    <row r="89" spans="1:7" s="75" customFormat="1">
      <c r="A89" s="72"/>
      <c r="B89" s="72"/>
      <c r="C89" s="131"/>
      <c r="D89" s="131"/>
      <c r="E89" s="131"/>
      <c r="F89" s="131"/>
    </row>
    <row r="90" spans="1:7" s="75" customFormat="1">
      <c r="A90" s="72"/>
      <c r="B90" s="72"/>
      <c r="C90" s="131"/>
      <c r="D90" s="131"/>
      <c r="E90" s="131"/>
      <c r="F90" s="131"/>
    </row>
    <row r="91" spans="1:7" s="75" customFormat="1">
      <c r="A91" s="72"/>
      <c r="B91" s="72"/>
      <c r="C91" s="131"/>
      <c r="D91" s="131"/>
      <c r="E91" s="131"/>
      <c r="F91" s="131"/>
    </row>
    <row r="92" spans="1:7" s="75" customFormat="1">
      <c r="A92" s="72"/>
      <c r="B92" s="72"/>
      <c r="C92" s="131"/>
      <c r="D92" s="131"/>
      <c r="E92" s="131"/>
      <c r="F92" s="131"/>
    </row>
    <row r="93" spans="1:7" s="75" customFormat="1">
      <c r="A93" s="72"/>
      <c r="B93" s="72"/>
      <c r="C93" s="131"/>
      <c r="D93" s="131"/>
      <c r="E93" s="131"/>
      <c r="F93" s="131"/>
    </row>
    <row r="94" spans="1:7" s="75" customFormat="1">
      <c r="A94" s="142"/>
      <c r="B94" s="142"/>
      <c r="C94" s="144"/>
      <c r="D94" s="144"/>
      <c r="E94" s="144"/>
      <c r="F94" s="144"/>
      <c r="G94" s="143"/>
    </row>
    <row r="95" spans="1:7" s="75" customFormat="1">
      <c r="A95" s="142"/>
      <c r="B95" s="142"/>
      <c r="C95" s="144"/>
      <c r="D95" s="144"/>
      <c r="E95" s="144"/>
      <c r="F95" s="144"/>
      <c r="G95" s="143"/>
    </row>
    <row r="96" spans="1:7" s="75" customFormat="1">
      <c r="A96" s="142"/>
      <c r="B96" s="142"/>
      <c r="C96" s="144"/>
      <c r="D96" s="144"/>
      <c r="E96" s="144"/>
      <c r="F96" s="144"/>
      <c r="G96" s="143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72"/>
      <c r="D102" s="131"/>
      <c r="E102" s="131"/>
      <c r="F102" s="131"/>
    </row>
    <row r="103" spans="1:6" s="75" customFormat="1">
      <c r="A103" s="72"/>
      <c r="B103" s="72"/>
      <c r="C103" s="72"/>
      <c r="D103" s="131"/>
      <c r="E103" s="131"/>
      <c r="F103" s="131"/>
    </row>
    <row r="104" spans="1:6" s="75" customFormat="1">
      <c r="A104" s="72"/>
      <c r="B104" s="72"/>
      <c r="C104" s="72"/>
      <c r="D104" s="131"/>
      <c r="E104" s="131"/>
      <c r="F104" s="131"/>
    </row>
    <row r="105" spans="1:6" s="75" customFormat="1">
      <c r="A105" s="72"/>
      <c r="B105" s="72"/>
      <c r="C105" s="72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</sheetData>
  <mergeCells count="19">
    <mergeCell ref="F32:F33"/>
    <mergeCell ref="B56:E56"/>
    <mergeCell ref="B57:E57"/>
    <mergeCell ref="A13:G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81" t="s">
        <v>41</v>
      </c>
      <c r="F1" s="181"/>
      <c r="G1" s="181"/>
    </row>
    <row r="2" spans="1:7" ht="35.25" customHeight="1">
      <c r="A2" s="182" t="s">
        <v>109</v>
      </c>
      <c r="B2" s="182"/>
      <c r="C2" s="182"/>
      <c r="D2" s="182"/>
      <c r="E2" s="182"/>
      <c r="F2" s="182"/>
      <c r="G2" s="18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83" t="s">
        <v>110</v>
      </c>
      <c r="D4" s="184"/>
      <c r="E4" s="184"/>
      <c r="F4" s="74"/>
    </row>
    <row r="5" spans="1:7" ht="19.5">
      <c r="B5" s="73" t="s">
        <v>1</v>
      </c>
      <c r="C5" s="185">
        <v>6</v>
      </c>
      <c r="D5" s="186"/>
      <c r="E5" s="186"/>
      <c r="F5" s="77"/>
    </row>
    <row r="6" spans="1:7" ht="19.5">
      <c r="B6" s="78" t="s">
        <v>2</v>
      </c>
      <c r="C6" s="185">
        <v>11183.8</v>
      </c>
      <c r="D6" s="186"/>
      <c r="E6" s="186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78"/>
      <c r="D8" s="179"/>
      <c r="E8" s="180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7"/>
      <c r="B13" s="188"/>
      <c r="C13" s="188"/>
      <c r="D13" s="188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9" t="s">
        <v>4</v>
      </c>
      <c r="B15" s="170" t="s">
        <v>5</v>
      </c>
      <c r="C15" s="191" t="s">
        <v>32</v>
      </c>
      <c r="D15" s="193" t="s">
        <v>43</v>
      </c>
      <c r="E15" s="194"/>
      <c r="F15" s="191" t="s">
        <v>80</v>
      </c>
      <c r="G15" s="195" t="s">
        <v>52</v>
      </c>
    </row>
    <row r="16" spans="1:7" ht="75">
      <c r="A16" s="190"/>
      <c r="B16" s="171"/>
      <c r="C16" s="192"/>
      <c r="D16" s="116" t="s">
        <v>6</v>
      </c>
      <c r="E16" s="116" t="s">
        <v>42</v>
      </c>
      <c r="F16" s="192"/>
      <c r="G16" s="196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60"/>
      <c r="C48" s="197"/>
      <c r="D48" s="162"/>
      <c r="E48" s="16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8" t="s">
        <v>34</v>
      </c>
      <c r="C50" s="19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9"/>
      <c r="C60" s="200"/>
      <c r="D60" s="200"/>
      <c r="E60" s="201"/>
      <c r="F60" s="76"/>
      <c r="G60" s="76"/>
    </row>
    <row r="61" spans="1:7" ht="64.5" customHeight="1">
      <c r="A61" s="128"/>
      <c r="B61" s="202" t="s">
        <v>95</v>
      </c>
      <c r="C61" s="203"/>
      <c r="D61" s="203"/>
      <c r="E61" s="20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54" t="s">
        <v>41</v>
      </c>
      <c r="F1" s="154"/>
      <c r="G1" s="154"/>
    </row>
    <row r="2" spans="1:7" ht="50.25" customHeight="1">
      <c r="A2" s="182" t="s">
        <v>100</v>
      </c>
      <c r="B2" s="182"/>
      <c r="C2" s="182"/>
      <c r="D2" s="182"/>
      <c r="E2" s="182"/>
      <c r="F2" s="182"/>
      <c r="G2" s="18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83" t="s">
        <v>101</v>
      </c>
      <c r="D4" s="184"/>
      <c r="E4" s="184"/>
      <c r="F4" s="74"/>
      <c r="G4" s="75"/>
    </row>
    <row r="5" spans="1:7" s="76" customFormat="1" ht="19.5">
      <c r="A5" s="72"/>
      <c r="B5" s="73" t="s">
        <v>1</v>
      </c>
      <c r="C5" s="185">
        <v>4</v>
      </c>
      <c r="D5" s="186"/>
      <c r="E5" s="186"/>
      <c r="F5" s="77"/>
      <c r="G5" s="75"/>
    </row>
    <row r="6" spans="1:7" s="76" customFormat="1" ht="19.5">
      <c r="A6" s="72"/>
      <c r="B6" s="78" t="s">
        <v>2</v>
      </c>
      <c r="C6" s="205">
        <v>2256.3000000000002</v>
      </c>
      <c r="D6" s="206"/>
      <c r="E6" s="206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8"/>
      <c r="D8" s="179"/>
      <c r="E8" s="180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13"/>
      <c r="B13" s="214"/>
      <c r="C13" s="214"/>
      <c r="D13" s="214"/>
      <c r="E13" s="157"/>
      <c r="F13" s="157"/>
      <c r="G13" s="157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68" t="s">
        <v>4</v>
      </c>
      <c r="B15" s="170" t="s">
        <v>5</v>
      </c>
      <c r="C15" s="172" t="s">
        <v>32</v>
      </c>
      <c r="D15" s="174" t="s">
        <v>43</v>
      </c>
      <c r="E15" s="175"/>
      <c r="F15" s="172" t="s">
        <v>80</v>
      </c>
      <c r="G15" s="176" t="s">
        <v>52</v>
      </c>
    </row>
    <row r="16" spans="1:7" ht="45" customHeight="1">
      <c r="A16" s="169"/>
      <c r="B16" s="171"/>
      <c r="C16" s="173"/>
      <c r="D16" s="37" t="s">
        <v>6</v>
      </c>
      <c r="E16" s="45" t="s">
        <v>42</v>
      </c>
      <c r="F16" s="173"/>
      <c r="G16" s="177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60"/>
      <c r="C46" s="161"/>
      <c r="D46" s="162"/>
      <c r="E46" s="163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64" t="s">
        <v>34</v>
      </c>
      <c r="C48" s="164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7"/>
      <c r="C52" s="208"/>
      <c r="D52" s="208"/>
      <c r="E52" s="209"/>
      <c r="F52" s="6"/>
      <c r="G52" s="6"/>
    </row>
    <row r="53" spans="1:7" ht="52.5" customHeight="1">
      <c r="A53" s="27"/>
      <c r="B53" s="210" t="s">
        <v>95</v>
      </c>
      <c r="C53" s="211"/>
      <c r="D53" s="211"/>
      <c r="E53" s="212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54" t="s">
        <v>41</v>
      </c>
      <c r="F1" s="154"/>
      <c r="G1" s="154"/>
    </row>
    <row r="2" spans="1:7" ht="50.25" customHeight="1">
      <c r="A2" s="182" t="s">
        <v>105</v>
      </c>
      <c r="B2" s="182"/>
      <c r="C2" s="182"/>
      <c r="D2" s="182"/>
      <c r="E2" s="182"/>
      <c r="F2" s="182"/>
      <c r="G2" s="18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83" t="s">
        <v>107</v>
      </c>
      <c r="D4" s="184"/>
      <c r="E4" s="184"/>
      <c r="F4" s="74"/>
      <c r="G4" s="75"/>
    </row>
    <row r="5" spans="1:7" s="76" customFormat="1" ht="19.5">
      <c r="A5" s="72"/>
      <c r="B5" s="73" t="s">
        <v>1</v>
      </c>
      <c r="C5" s="185">
        <v>4</v>
      </c>
      <c r="D5" s="186"/>
      <c r="E5" s="186"/>
      <c r="F5" s="77"/>
      <c r="G5" s="75"/>
    </row>
    <row r="6" spans="1:7" s="76" customFormat="1" ht="19.5">
      <c r="A6" s="72"/>
      <c r="B6" s="78" t="s">
        <v>2</v>
      </c>
      <c r="C6" s="185">
        <v>7165.3</v>
      </c>
      <c r="D6" s="186"/>
      <c r="E6" s="186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8"/>
      <c r="D8" s="179"/>
      <c r="E8" s="180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13"/>
      <c r="B13" s="214"/>
      <c r="C13" s="214"/>
      <c r="D13" s="214"/>
      <c r="E13" s="157"/>
      <c r="F13" s="157"/>
      <c r="G13" s="157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68" t="s">
        <v>4</v>
      </c>
      <c r="B15" s="170" t="s">
        <v>5</v>
      </c>
      <c r="C15" s="172" t="s">
        <v>32</v>
      </c>
      <c r="D15" s="174" t="s">
        <v>43</v>
      </c>
      <c r="E15" s="175"/>
      <c r="F15" s="172" t="s">
        <v>80</v>
      </c>
      <c r="G15" s="176" t="s">
        <v>52</v>
      </c>
    </row>
    <row r="16" spans="1:7" ht="45" customHeight="1">
      <c r="A16" s="169"/>
      <c r="B16" s="171"/>
      <c r="C16" s="173"/>
      <c r="D16" s="94" t="s">
        <v>6</v>
      </c>
      <c r="E16" s="45" t="s">
        <v>42</v>
      </c>
      <c r="F16" s="173"/>
      <c r="G16" s="177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60"/>
      <c r="C48" s="161"/>
      <c r="D48" s="162"/>
      <c r="E48" s="163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64" t="s">
        <v>34</v>
      </c>
      <c r="C50" s="164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7"/>
      <c r="C60" s="208"/>
      <c r="D60" s="208"/>
      <c r="E60" s="209"/>
      <c r="F60" s="6"/>
      <c r="G60" s="6"/>
    </row>
    <row r="61" spans="1:7" ht="52.5" customHeight="1">
      <c r="A61" s="27"/>
      <c r="B61" s="210" t="s">
        <v>95</v>
      </c>
      <c r="C61" s="211"/>
      <c r="D61" s="211"/>
      <c r="E61" s="212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81" t="s">
        <v>41</v>
      </c>
      <c r="F1" s="181"/>
      <c r="G1" s="181"/>
    </row>
    <row r="2" spans="1:7" ht="33.75" customHeight="1">
      <c r="A2" s="182" t="s">
        <v>106</v>
      </c>
      <c r="B2" s="182"/>
      <c r="C2" s="182"/>
      <c r="D2" s="182"/>
      <c r="E2" s="182"/>
      <c r="F2" s="182"/>
      <c r="G2" s="18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83" t="s">
        <v>110</v>
      </c>
      <c r="D4" s="184"/>
      <c r="E4" s="184"/>
      <c r="F4" s="74"/>
    </row>
    <row r="5" spans="1:7" ht="19.5">
      <c r="B5" s="73" t="s">
        <v>1</v>
      </c>
      <c r="C5" s="185">
        <v>9</v>
      </c>
      <c r="D5" s="186"/>
      <c r="E5" s="186"/>
      <c r="F5" s="77"/>
    </row>
    <row r="6" spans="1:7" ht="19.5">
      <c r="B6" s="78" t="s">
        <v>2</v>
      </c>
      <c r="C6" s="185">
        <v>18162.099999999999</v>
      </c>
      <c r="D6" s="186"/>
      <c r="E6" s="186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78"/>
      <c r="D8" s="179"/>
      <c r="E8" s="180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7"/>
      <c r="B13" s="188"/>
      <c r="C13" s="188"/>
      <c r="D13" s="188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9" t="s">
        <v>4</v>
      </c>
      <c r="B15" s="170" t="s">
        <v>5</v>
      </c>
      <c r="C15" s="191" t="s">
        <v>32</v>
      </c>
      <c r="D15" s="193" t="s">
        <v>43</v>
      </c>
      <c r="E15" s="194"/>
      <c r="F15" s="191" t="s">
        <v>80</v>
      </c>
      <c r="G15" s="195" t="s">
        <v>52</v>
      </c>
    </row>
    <row r="16" spans="1:7" ht="75">
      <c r="A16" s="190"/>
      <c r="B16" s="171"/>
      <c r="C16" s="192"/>
      <c r="D16" s="116" t="s">
        <v>6</v>
      </c>
      <c r="E16" s="116" t="s">
        <v>42</v>
      </c>
      <c r="F16" s="192"/>
      <c r="G16" s="196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60"/>
      <c r="C48" s="197"/>
      <c r="D48" s="162"/>
      <c r="E48" s="16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8" t="s">
        <v>34</v>
      </c>
      <c r="C50" s="19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9"/>
      <c r="C60" s="200"/>
      <c r="D60" s="200"/>
      <c r="E60" s="201"/>
      <c r="F60" s="76"/>
      <c r="G60" s="76"/>
    </row>
    <row r="61" spans="1:7" ht="54" customHeight="1">
      <c r="A61" s="128"/>
      <c r="B61" s="202" t="s">
        <v>95</v>
      </c>
      <c r="C61" s="203"/>
      <c r="D61" s="203"/>
      <c r="E61" s="20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81" t="s">
        <v>41</v>
      </c>
      <c r="F1" s="181"/>
      <c r="G1" s="181"/>
    </row>
    <row r="2" spans="1:7" ht="36.75" customHeight="1">
      <c r="A2" s="182" t="s">
        <v>111</v>
      </c>
      <c r="B2" s="182"/>
      <c r="C2" s="182"/>
      <c r="D2" s="182"/>
      <c r="E2" s="182"/>
      <c r="F2" s="182"/>
      <c r="G2" s="18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83" t="s">
        <v>110</v>
      </c>
      <c r="D4" s="184"/>
      <c r="E4" s="184"/>
      <c r="F4" s="74"/>
    </row>
    <row r="5" spans="1:7" ht="19.5">
      <c r="B5" s="73" t="s">
        <v>1</v>
      </c>
      <c r="C5" s="185">
        <v>7</v>
      </c>
      <c r="D5" s="186"/>
      <c r="E5" s="186"/>
      <c r="F5" s="77"/>
    </row>
    <row r="6" spans="1:7" ht="19.5">
      <c r="B6" s="78" t="s">
        <v>2</v>
      </c>
      <c r="C6" s="185">
        <v>12392.69</v>
      </c>
      <c r="D6" s="186"/>
      <c r="E6" s="186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78"/>
      <c r="D8" s="179"/>
      <c r="E8" s="180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7"/>
      <c r="B13" s="188"/>
      <c r="C13" s="188"/>
      <c r="D13" s="188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9" t="s">
        <v>4</v>
      </c>
      <c r="B15" s="170" t="s">
        <v>5</v>
      </c>
      <c r="C15" s="191" t="s">
        <v>32</v>
      </c>
      <c r="D15" s="193" t="s">
        <v>43</v>
      </c>
      <c r="E15" s="194"/>
      <c r="F15" s="191" t="s">
        <v>80</v>
      </c>
      <c r="G15" s="195" t="s">
        <v>52</v>
      </c>
    </row>
    <row r="16" spans="1:7" ht="75">
      <c r="A16" s="190"/>
      <c r="B16" s="171"/>
      <c r="C16" s="192"/>
      <c r="D16" s="116" t="s">
        <v>6</v>
      </c>
      <c r="E16" s="116" t="s">
        <v>42</v>
      </c>
      <c r="F16" s="192"/>
      <c r="G16" s="196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60"/>
      <c r="C48" s="197"/>
      <c r="D48" s="162"/>
      <c r="E48" s="16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8" t="s">
        <v>34</v>
      </c>
      <c r="C50" s="19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9"/>
      <c r="C60" s="200"/>
      <c r="D60" s="200"/>
      <c r="E60" s="201"/>
      <c r="F60" s="76"/>
      <c r="G60" s="76"/>
    </row>
    <row r="61" spans="1:7" ht="56.25" customHeight="1">
      <c r="A61" s="128"/>
      <c r="B61" s="202" t="s">
        <v>95</v>
      </c>
      <c r="C61" s="203"/>
      <c r="D61" s="203"/>
      <c r="E61" s="20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81" t="s">
        <v>41</v>
      </c>
      <c r="F1" s="181"/>
      <c r="G1" s="181"/>
    </row>
    <row r="2" spans="1:7" ht="36.75" customHeight="1">
      <c r="A2" s="182" t="s">
        <v>112</v>
      </c>
      <c r="B2" s="182"/>
      <c r="C2" s="182"/>
      <c r="D2" s="182"/>
      <c r="E2" s="182"/>
      <c r="F2" s="182"/>
      <c r="G2" s="18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83" t="s">
        <v>110</v>
      </c>
      <c r="D4" s="184"/>
      <c r="E4" s="184"/>
      <c r="F4" s="74"/>
    </row>
    <row r="5" spans="1:7" ht="19.5">
      <c r="B5" s="73" t="s">
        <v>1</v>
      </c>
      <c r="C5" s="185">
        <v>5</v>
      </c>
      <c r="D5" s="186"/>
      <c r="E5" s="186"/>
      <c r="F5" s="77"/>
    </row>
    <row r="6" spans="1:7" ht="19.5">
      <c r="B6" s="78" t="s">
        <v>2</v>
      </c>
      <c r="C6" s="185">
        <v>9285.86</v>
      </c>
      <c r="D6" s="186"/>
      <c r="E6" s="186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78"/>
      <c r="D8" s="179"/>
      <c r="E8" s="180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7"/>
      <c r="B13" s="188"/>
      <c r="C13" s="188"/>
      <c r="D13" s="188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9" t="s">
        <v>4</v>
      </c>
      <c r="B15" s="170" t="s">
        <v>5</v>
      </c>
      <c r="C15" s="191" t="s">
        <v>32</v>
      </c>
      <c r="D15" s="193" t="s">
        <v>43</v>
      </c>
      <c r="E15" s="194"/>
      <c r="F15" s="191" t="s">
        <v>80</v>
      </c>
      <c r="G15" s="195" t="s">
        <v>52</v>
      </c>
    </row>
    <row r="16" spans="1:7" ht="75">
      <c r="A16" s="190"/>
      <c r="B16" s="171"/>
      <c r="C16" s="192"/>
      <c r="D16" s="116" t="s">
        <v>6</v>
      </c>
      <c r="E16" s="116" t="s">
        <v>42</v>
      </c>
      <c r="F16" s="192"/>
      <c r="G16" s="196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60"/>
      <c r="C48" s="197"/>
      <c r="D48" s="162"/>
      <c r="E48" s="16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8" t="s">
        <v>34</v>
      </c>
      <c r="C50" s="19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9"/>
      <c r="C60" s="200"/>
      <c r="D60" s="200"/>
      <c r="E60" s="201"/>
      <c r="F60" s="76"/>
      <c r="G60" s="76"/>
    </row>
    <row r="61" spans="1:7" ht="63" customHeight="1">
      <c r="A61" s="128"/>
      <c r="B61" s="202" t="s">
        <v>95</v>
      </c>
      <c r="C61" s="203"/>
      <c r="D61" s="203"/>
      <c r="E61" s="20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81" t="s">
        <v>41</v>
      </c>
      <c r="F1" s="181"/>
      <c r="G1" s="181"/>
    </row>
    <row r="2" spans="1:7" ht="36.75" customHeight="1">
      <c r="A2" s="182" t="s">
        <v>113</v>
      </c>
      <c r="B2" s="182"/>
      <c r="C2" s="182"/>
      <c r="D2" s="182"/>
      <c r="E2" s="182"/>
      <c r="F2" s="182"/>
      <c r="G2" s="18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83" t="s">
        <v>110</v>
      </c>
      <c r="D4" s="184"/>
      <c r="E4" s="184"/>
      <c r="F4" s="74"/>
    </row>
    <row r="5" spans="1:7" ht="19.5">
      <c r="B5" s="73" t="s">
        <v>1</v>
      </c>
      <c r="C5" s="185">
        <v>1</v>
      </c>
      <c r="D5" s="186"/>
      <c r="E5" s="186"/>
      <c r="F5" s="77"/>
    </row>
    <row r="6" spans="1:7" ht="19.5">
      <c r="B6" s="78" t="s">
        <v>2</v>
      </c>
      <c r="C6" s="185">
        <v>3183</v>
      </c>
      <c r="D6" s="186"/>
      <c r="E6" s="186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8"/>
      <c r="D8" s="179"/>
      <c r="E8" s="180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7"/>
      <c r="B13" s="188"/>
      <c r="C13" s="188"/>
      <c r="D13" s="188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9" t="s">
        <v>4</v>
      </c>
      <c r="B15" s="170" t="s">
        <v>5</v>
      </c>
      <c r="C15" s="191" t="s">
        <v>32</v>
      </c>
      <c r="D15" s="193" t="s">
        <v>43</v>
      </c>
      <c r="E15" s="194"/>
      <c r="F15" s="191" t="s">
        <v>80</v>
      </c>
      <c r="G15" s="195" t="s">
        <v>52</v>
      </c>
    </row>
    <row r="16" spans="1:7" ht="75">
      <c r="A16" s="190"/>
      <c r="B16" s="171"/>
      <c r="C16" s="192"/>
      <c r="D16" s="116" t="s">
        <v>6</v>
      </c>
      <c r="E16" s="116" t="s">
        <v>42</v>
      </c>
      <c r="F16" s="192"/>
      <c r="G16" s="196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60"/>
      <c r="C48" s="197"/>
      <c r="D48" s="162"/>
      <c r="E48" s="16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8" t="s">
        <v>34</v>
      </c>
      <c r="C50" s="19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9"/>
      <c r="C60" s="200"/>
      <c r="D60" s="200"/>
      <c r="E60" s="201"/>
      <c r="F60" s="76"/>
      <c r="G60" s="76"/>
    </row>
    <row r="61" spans="1:7" ht="56.25" customHeight="1">
      <c r="A61" s="128"/>
      <c r="B61" s="202" t="s">
        <v>95</v>
      </c>
      <c r="C61" s="203"/>
      <c r="D61" s="203"/>
      <c r="E61" s="20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81" t="s">
        <v>41</v>
      </c>
      <c r="F1" s="181"/>
      <c r="G1" s="181"/>
    </row>
    <row r="2" spans="1:7" ht="37.5" customHeight="1">
      <c r="A2" s="182" t="s">
        <v>114</v>
      </c>
      <c r="B2" s="182"/>
      <c r="C2" s="182"/>
      <c r="D2" s="182"/>
      <c r="E2" s="182"/>
      <c r="F2" s="182"/>
      <c r="G2" s="18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83" t="s">
        <v>110</v>
      </c>
      <c r="D4" s="184"/>
      <c r="E4" s="184"/>
      <c r="F4" s="74"/>
    </row>
    <row r="5" spans="1:7" ht="19.5">
      <c r="B5" s="73" t="s">
        <v>1</v>
      </c>
      <c r="C5" s="185">
        <v>1</v>
      </c>
      <c r="D5" s="186"/>
      <c r="E5" s="186"/>
      <c r="F5" s="77"/>
    </row>
    <row r="6" spans="1:7" ht="19.5">
      <c r="B6" s="78" t="s">
        <v>2</v>
      </c>
      <c r="C6" s="185">
        <v>3259.2</v>
      </c>
      <c r="D6" s="186"/>
      <c r="E6" s="186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8"/>
      <c r="D8" s="179"/>
      <c r="E8" s="180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7"/>
      <c r="B13" s="188"/>
      <c r="C13" s="188"/>
      <c r="D13" s="188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9" t="s">
        <v>4</v>
      </c>
      <c r="B15" s="170" t="s">
        <v>5</v>
      </c>
      <c r="C15" s="191" t="s">
        <v>32</v>
      </c>
      <c r="D15" s="193" t="s">
        <v>43</v>
      </c>
      <c r="E15" s="194"/>
      <c r="F15" s="191" t="s">
        <v>80</v>
      </c>
      <c r="G15" s="195" t="s">
        <v>52</v>
      </c>
    </row>
    <row r="16" spans="1:7" ht="75">
      <c r="A16" s="190"/>
      <c r="B16" s="171"/>
      <c r="C16" s="192"/>
      <c r="D16" s="116" t="s">
        <v>6</v>
      </c>
      <c r="E16" s="116" t="s">
        <v>42</v>
      </c>
      <c r="F16" s="192"/>
      <c r="G16" s="196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60"/>
      <c r="C48" s="197"/>
      <c r="D48" s="162"/>
      <c r="E48" s="163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8" t="s">
        <v>34</v>
      </c>
      <c r="C50" s="198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9"/>
      <c r="C60" s="200"/>
      <c r="D60" s="200"/>
      <c r="E60" s="201"/>
      <c r="F60" s="76"/>
      <c r="G60" s="76"/>
    </row>
    <row r="61" spans="1:7" ht="54" customHeight="1">
      <c r="A61" s="128"/>
      <c r="B61" s="202" t="s">
        <v>95</v>
      </c>
      <c r="C61" s="203"/>
      <c r="D61" s="203"/>
      <c r="E61" s="204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2019-12-03T04:02:05Z</dcterms:modified>
</cp:coreProperties>
</file>