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<sst xmlns="http://schemas.openxmlformats.org/spreadsheetml/2006/main" count="141" uniqueCount="119">
  <si>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</si>
  <si>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</si>
  <si>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</si>
  <si>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</si>
  <si>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</si>
  <si>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</si>
  <si>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</si>
  <si>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</si>
  <si>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</si>
  <si>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</si>
  <si>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</si>
  <si>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</si>
  <si>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</si>
  <si>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</si>
  <si>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</si>
  <si>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</si>
  <si>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</si>
  <si>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</si>
  <si>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</si>
  <si>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</si>
  <si>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</si>
  <si>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</si>
  <si>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</si>
  <si>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</si>
  <si>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</si>
  <si>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</si>
  <si>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</si>
  <si>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</si>
  <si>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</si>
  <si>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</si>
  <si>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</si>
  <si>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</si>
  <si>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</si>
  <si>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</si>
  <si>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</si>
  <si>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</si>
  <si>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</si>
  <si>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</si>
  <si>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</si>
  <si>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</si>
  <si>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</si>
  <si>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</si>
  <si>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</si>
  <si>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</si>
  <si>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</si>
  <si>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</si>
  <si>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</si>
  <si>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</si>
  <si>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</si>
  <si>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</si>
  <si>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</si>
  <si>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</si>
  <si>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</si>
  <si>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</si>
  <si>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</si>
  <si>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</si>
  <si>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</si>
  <si>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</si>
  <si>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</si>
  <si>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</si>
  <si>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</si>
  <si>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</si>
  <si>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</si>
  <si>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</si>
  <si>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</si>
  <si>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</si>
  <si>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</si>
  <si>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</si>
  <si>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</si>
  <si>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</si>
  <si>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</si>
  <si>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</si>
  <si>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</si>
  <si>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</si>
  <si>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</si>
  <si>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</si>
  <si>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</si>
  <si>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</si>
  <si>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</si>
  <si>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</si>
  <si>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</si>
  <si>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</si>
  <si>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</si>
  <si>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</si>
  <si>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</si>
  <si>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</si>
  <si>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</si>
  <si>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</si>
  <si>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</si>
  <si>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</si>
  <si>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</si>
  <si>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</si>
  <si>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</si>
  <si>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</si>
  <si>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</si>
  <si>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</si>
  <si>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</si>
  <si>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</si>
  <si>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</si>
  <si>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</si>
  <si>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</si>
  <si>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</si>
  <si>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</si>
  <si>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</si>
  <si>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</si>
  <si>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</si>
  <si>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</si>
  <si>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</si>
  <si>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</si>
  <si>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</si>
  <si>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</si>
  <si>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</si>
  <si>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Промывка, опрессовка ОС</t>
  </si>
  <si>
    <t xml:space="preserve"> </t>
  </si>
  <si>
    <t>5 этажный панельный</t>
  </si>
  <si>
    <t>План работ и услуг по содержанию и ремонту общего имущества МКД на 2020 год по адресу:                                                                           Попова,30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</si>
  <si>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</si>
  <si>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Рекомендованный тариф для выполнения всех видов работ предложенных в плане на 2020г.</t>
  </si>
  <si>
    <t>Поверка ОДПУ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</si>
</sst>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1">
      <selection activeCell="H39" sqref="H39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2" t="s">
        <v>115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114</v>
      </c>
      <c r="D4" s="144"/>
      <c r="E4" s="144"/>
    </row>
    <row r="5" spans="2:5" ht="19.5">
      <c r="B5" s="65" t="s">
        <v>1</v>
      </c>
      <c r="C5" s="145">
        <v>8</v>
      </c>
      <c r="D5" s="146"/>
      <c r="E5" s="146"/>
    </row>
    <row r="6" spans="2:5" ht="19.5">
      <c r="B6" s="67" t="s">
        <v>2</v>
      </c>
      <c r="C6" s="145">
        <v>5773.8</v>
      </c>
      <c r="D6" s="146"/>
      <c r="E6" s="146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39"/>
      <c r="D8" s="140"/>
      <c r="E8" s="141"/>
    </row>
    <row r="9" spans="2:5" ht="19.5">
      <c r="B9" s="71" t="s">
        <v>89</v>
      </c>
      <c r="C9" s="72">
        <v>536873.65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D48*12</f>
        <v>20592</v>
      </c>
      <c r="D11" s="63"/>
      <c r="E11" s="46"/>
    </row>
    <row r="12" spans="2:5" ht="18.75">
      <c r="B12" s="75" t="s">
        <v>87</v>
      </c>
      <c r="C12" s="105">
        <f>C6*C10*12</f>
        <v>588927.6000000001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32564.232</v>
      </c>
      <c r="D17" s="15">
        <v>5.64</v>
      </c>
      <c r="E17" s="15">
        <f>C17*12</f>
        <v>390770.784</v>
      </c>
    </row>
    <row r="18" spans="1:5" ht="18.75">
      <c r="A18" s="79" t="s">
        <v>10</v>
      </c>
      <c r="B18" s="18" t="s">
        <v>11</v>
      </c>
      <c r="C18" s="15">
        <f>0.67*C6</f>
        <v>3868.4460000000004</v>
      </c>
      <c r="D18" s="15">
        <v>0.67</v>
      </c>
      <c r="E18" s="15">
        <f>C18*12</f>
        <v>46421.352000000006</v>
      </c>
    </row>
    <row r="19" spans="1:5" ht="18.75">
      <c r="A19" s="79" t="s">
        <v>12</v>
      </c>
      <c r="B19" s="18" t="s">
        <v>33</v>
      </c>
      <c r="C19" s="15">
        <v>1800</v>
      </c>
      <c r="D19" s="15">
        <f>C19/C6</f>
        <v>0.3117530915514912</v>
      </c>
      <c r="E19" s="15">
        <f>C19*12</f>
        <v>21600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147</v>
      </c>
      <c r="D21" s="54">
        <f>C21/C6</f>
        <v>0.02545983581003845</v>
      </c>
      <c r="E21" s="15">
        <v>1764</v>
      </c>
    </row>
    <row r="22" spans="1:5" ht="18.75">
      <c r="A22" s="87" t="s">
        <v>45</v>
      </c>
      <c r="B22" s="1" t="s">
        <v>85</v>
      </c>
      <c r="C22" s="15">
        <f>E22/12</f>
        <v>147</v>
      </c>
      <c r="D22" s="54">
        <f>C22/C6</f>
        <v>0.02545983581003845</v>
      </c>
      <c r="E22" s="15">
        <v>1764</v>
      </c>
    </row>
    <row r="23" spans="1:5" s="88" customFormat="1" ht="18.75">
      <c r="A23" s="87" t="s">
        <v>93</v>
      </c>
      <c r="B23" s="1" t="s">
        <v>37</v>
      </c>
      <c r="C23" s="15">
        <f>C12*12%/12</f>
        <v>5889.276000000001</v>
      </c>
      <c r="D23" s="15">
        <f>C23/C6</f>
        <v>1.02</v>
      </c>
      <c r="E23" s="3">
        <f>C12*12%</f>
        <v>70671.312</v>
      </c>
    </row>
    <row r="24" spans="1:5" ht="37.5">
      <c r="A24" s="87" t="s">
        <v>94</v>
      </c>
      <c r="B24" s="1" t="s">
        <v>83</v>
      </c>
      <c r="C24" s="15">
        <f>C12*0.9%/12</f>
        <v>441.69570000000016</v>
      </c>
      <c r="D24" s="15">
        <f>C24/C6</f>
        <v>0.07650000000000003</v>
      </c>
      <c r="E24" s="3">
        <f>C12*0.9%</f>
        <v>5300.348400000002</v>
      </c>
    </row>
    <row r="25" spans="1:5" s="88" customFormat="1" ht="18.75">
      <c r="A25" s="87" t="s">
        <v>95</v>
      </c>
      <c r="B25" s="1" t="s">
        <v>84</v>
      </c>
      <c r="C25" s="15">
        <f>C12*2.5%/12</f>
        <v>1226.9325000000001</v>
      </c>
      <c r="D25" s="15">
        <f>C25/C6</f>
        <v>0.21250000000000002</v>
      </c>
      <c r="E25" s="3">
        <f>C25*12</f>
        <v>14723.190000000002</v>
      </c>
    </row>
    <row r="26" spans="1:5" s="90" customFormat="1" ht="18.75">
      <c r="A26" s="87" t="s">
        <v>96</v>
      </c>
      <c r="B26" s="48" t="s">
        <v>92</v>
      </c>
      <c r="C26" s="49">
        <f>E26/12</f>
        <v>447.3947083333333</v>
      </c>
      <c r="D26" s="49">
        <f>E26/C6/12</f>
        <v>0.07748704637038577</v>
      </c>
      <c r="E26" s="50">
        <f>C9*1%</f>
        <v>5368.7365</v>
      </c>
    </row>
    <row r="27" spans="1:5" s="92" customFormat="1" ht="18.75">
      <c r="A27" s="91"/>
      <c r="B27" s="63" t="s">
        <v>106</v>
      </c>
      <c r="C27" s="14">
        <f>SUM(C17:C26)</f>
        <v>46531.97690833333</v>
      </c>
      <c r="D27" s="14">
        <f>SUM(D17:D26)</f>
        <v>8.059159809541955</v>
      </c>
      <c r="E27" s="14">
        <f>SUM(E17:E26)</f>
        <v>558383.7229</v>
      </c>
    </row>
    <row r="28" spans="1:5" ht="37.5">
      <c r="A28" s="87"/>
      <c r="B28" s="109" t="s">
        <v>91</v>
      </c>
      <c r="C28" s="110">
        <f>E28/12</f>
        <v>2545.3230916666703</v>
      </c>
      <c r="D28" s="110">
        <f>C28/C6</f>
        <v>0.44084019045804673</v>
      </c>
      <c r="E28" s="110">
        <f>C12-E27</f>
        <v>30543.87710000004</v>
      </c>
    </row>
    <row r="29" spans="1:5" ht="18.75">
      <c r="A29" s="89" t="s">
        <v>97</v>
      </c>
      <c r="B29" s="48" t="s">
        <v>118</v>
      </c>
      <c r="C29" s="15">
        <f aca="true" t="shared" si="0" ref="C29:C40">E29/12</f>
        <v>2899.5</v>
      </c>
      <c r="D29" s="54">
        <f>C29/C6</f>
        <v>0.5021822716408604</v>
      </c>
      <c r="E29" s="50">
        <v>34794</v>
      </c>
    </row>
    <row r="30" spans="1:5" ht="18.75">
      <c r="A30" s="89" t="s">
        <v>98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 t="s">
        <v>112</v>
      </c>
      <c r="C32" s="49">
        <f t="shared" si="0"/>
        <v>1333.3333333333333</v>
      </c>
      <c r="D32" s="54">
        <f>C32/C6</f>
        <v>0.23092821596406754</v>
      </c>
      <c r="E32" s="50">
        <v>16000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  <c r="G38" s="66" t="s">
        <v>113</v>
      </c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110</v>
      </c>
      <c r="C41" s="14">
        <f>SUM(C29:C40)</f>
        <v>4232.833333333333</v>
      </c>
      <c r="D41" s="14">
        <f>SUM(D29:D40)</f>
        <v>0.7331104876049279</v>
      </c>
      <c r="E41" s="14">
        <f>SUM(E29:E40)</f>
        <v>50794</v>
      </c>
      <c r="F41" s="100"/>
    </row>
    <row r="42" spans="1:5" ht="18" customHeight="1">
      <c r="A42" s="18"/>
      <c r="B42" s="111"/>
      <c r="C42" s="108"/>
      <c r="D42" s="108"/>
      <c r="E42" s="108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21" t="s">
        <v>117</v>
      </c>
      <c r="C46" s="147"/>
      <c r="D46" s="101">
        <f>D27+D41</f>
        <v>8.792270297146882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111</v>
      </c>
      <c r="C48" s="103">
        <v>1950</v>
      </c>
      <c r="D48" s="103">
        <f>C48/100*88</f>
        <v>1716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8" t="s">
        <v>116</v>
      </c>
      <c r="C50" s="149"/>
      <c r="D50" s="149"/>
      <c r="E50" s="150"/>
    </row>
    <row r="51" spans="1:5" ht="60" customHeight="1">
      <c r="A51" s="95"/>
      <c r="B51" s="151"/>
      <c r="C51" s="152"/>
      <c r="D51" s="152"/>
      <c r="E51" s="153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2019-12-20T04:18:10Z</dcterms:modified>
  <cp:category/>
  <cp:version/>
  <cp:contentType/>
  <cp:contentStatus/>
</cp:coreProperties>
</file>