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2" i="1"/>
  <c r="C39"/>
  <c r="D39" s="1"/>
  <c r="C38"/>
  <c r="D38" s="1"/>
  <c r="D36"/>
  <c r="C36"/>
  <c r="C35"/>
  <c r="D34"/>
  <c r="C34"/>
  <c r="D33"/>
  <c r="C33"/>
  <c r="D32"/>
  <c r="C32"/>
  <c r="E31"/>
  <c r="E37" s="1"/>
  <c r="C31"/>
  <c r="D31" s="1"/>
  <c r="C30"/>
  <c r="D30" s="1"/>
  <c r="C29"/>
  <c r="C37" s="1"/>
  <c r="E26"/>
  <c r="D26"/>
  <c r="C26"/>
  <c r="E22"/>
  <c r="D22"/>
  <c r="C22"/>
  <c r="E21"/>
  <c r="C21"/>
  <c r="D21" s="1"/>
  <c r="C20"/>
  <c r="D20" s="1"/>
  <c r="E19"/>
  <c r="D19"/>
  <c r="C18"/>
  <c r="E18" s="1"/>
  <c r="C17"/>
  <c r="D35" s="1"/>
  <c r="C12"/>
  <c r="C11"/>
  <c r="C23" l="1"/>
  <c r="D23" s="1"/>
  <c r="E23"/>
  <c r="C25"/>
  <c r="C27"/>
  <c r="D12"/>
  <c r="E17"/>
  <c r="C24"/>
  <c r="D24" s="1"/>
  <c r="E24"/>
  <c r="D29"/>
  <c r="D37" s="1"/>
  <c r="D25" l="1"/>
  <c r="D27" s="1"/>
  <c r="D40" s="1"/>
  <c r="E25"/>
  <c r="E27" s="1"/>
  <c r="E28" s="1"/>
  <c r="C28" s="1"/>
  <c r="D28" s="1"/>
</calcChain>
</file>

<file path=xl/sharedStrings.xml><?xml version="1.0" encoding="utf-8"?>
<sst xmlns="http://schemas.openxmlformats.org/spreadsheetml/2006/main" count="62" uniqueCount="59">
  <si>
    <t>Утвержден общим собранием собственников</t>
  </si>
  <si>
    <t>План работ и услуг по содержанию и ремонту общего имущества МКД на 2020 год по адресу:                                                                                                                      Г. Исакова, 253 корпус 1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</si>
  <si>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</si>
  <si>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</si>
  <si>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</si>
  <si>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</si>
  <si>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</si>
  <si>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Задоженность (-), переплата (+) посостоянию на 01.01.2019</t>
  </si>
  <si>
    <t>Сумма задолженности МКД за ресурсы</t>
  </si>
  <si>
    <t>Тариф на содержание</t>
  </si>
  <si>
    <t>Прочие доходы дома</t>
  </si>
  <si>
    <t>Годовой доход МКД</t>
  </si>
  <si>
    <t>1</t>
  </si>
  <si>
    <t xml:space="preserve">Услуги по обслуживанию и текущему ремонту общего имущества МКД </t>
  </si>
  <si>
    <t>сумма в месяц, руб</t>
  </si>
  <si>
    <t>План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</si>
  <si>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</si>
  <si>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</si>
  <si>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</si>
  <si>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</si>
  <si>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2.1</t>
  </si>
  <si>
    <t xml:space="preserve">Услуги аварийно-диспетчерской службы, в тч. </t>
  </si>
  <si>
    <t>2.2</t>
  </si>
  <si>
    <t>Снятие показаний общедомового прибора учета</t>
  </si>
  <si>
    <t>2.3</t>
  </si>
  <si>
    <t>Страхование лифтов</t>
  </si>
  <si>
    <t>2.4</t>
  </si>
  <si>
    <t>Дератизация подвального помещения</t>
  </si>
  <si>
    <t>2.5.</t>
  </si>
  <si>
    <t>Дезинсекция подвального помещения</t>
  </si>
  <si>
    <t>2.6.</t>
  </si>
  <si>
    <t xml:space="preserve">Услуги по управлению многоквартирным домом (12%) </t>
  </si>
  <si>
    <t>2.7.</t>
  </si>
  <si>
    <t>Сборы за обслуживание системой "Город" и ООО "Вычислительный центр ЖКХ"  (0,9%)</t>
  </si>
  <si>
    <t>2.8.</t>
  </si>
  <si>
    <t>Обслуживанеие Банком (2,5%)</t>
  </si>
  <si>
    <t>2.9.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</si>
  <si>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</si>
  <si>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</si>
  <si>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</si>
  <si>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3.2.</t>
  </si>
  <si>
    <t>Поромывка, опресовка ОС</t>
  </si>
  <si>
    <t>3.3.</t>
  </si>
  <si>
    <t xml:space="preserve">Ремонт межпанельных швов  </t>
  </si>
  <si>
    <t>3.4.</t>
  </si>
  <si>
    <t>Замена почтовых ящиков 108шт</t>
  </si>
  <si>
    <t>3.5.</t>
  </si>
  <si>
    <t xml:space="preserve">Ремонт подъезда </t>
  </si>
  <si>
    <t>3.6.</t>
  </si>
  <si>
    <t>Ремонт выхода</t>
  </si>
  <si>
    <t>3.7.</t>
  </si>
  <si>
    <t>Ремонт кровли по заявкам</t>
  </si>
  <si>
    <t>3.8.</t>
  </si>
  <si>
    <t xml:space="preserve">Дезинфекция мусороствола, мусорокамер </t>
  </si>
  <si>
    <t>3.9.</t>
  </si>
  <si>
    <t xml:space="preserve">итого работ по текущему ремонту: </t>
  </si>
  <si>
    <t>Ориентировочный остаток денежных средств с 2019г.</t>
  </si>
  <si>
    <t>Рекомендованный тариф для выполнения всех видов работ предложенных в плане на 2020г.</t>
  </si>
  <si>
    <t>Доходы от прочих организаций зачисляемые на дом (в плане не учтены, для аварийных ситуаций)</t>
  </si>
</sst>
</file>

<file path=xl/styles.xml><?xml version="1.0" encoding="utf-8"?>
<styleSheet xmlns="http://schemas.openxmlformats.org/spreadsheetml/2006/main">
  <numFmts count="1">
    <numFmt numFmtId="164" formatCode="000000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1" fillId="0" borderId="0" xfId="0" applyFont="1" applyBorder="1" applyProtection="1"/>
    <xf numFmtId="49" fontId="3" fillId="0" borderId="1" xfId="0" applyNumberFormat="1" applyFont="1" applyBorder="1" applyAlignment="1" applyProtection="1">
      <alignment readingOrder="1"/>
    </xf>
    <xf numFmtId="0" fontId="3" fillId="0" borderId="2" xfId="0" applyFont="1" applyBorder="1" applyAlignment="1" applyProtection="1">
      <alignment readingOrder="1"/>
    </xf>
    <xf numFmtId="0" fontId="1" fillId="0" borderId="2" xfId="0" applyFont="1" applyBorder="1" applyAlignment="1" applyProtection="1"/>
    <xf numFmtId="0" fontId="1" fillId="0" borderId="0" xfId="0" applyFont="1" applyBorder="1" applyAlignment="1" applyProtection="1"/>
    <xf numFmtId="0" fontId="3" fillId="0" borderId="2" xfId="0" applyFont="1" applyBorder="1" applyAlignment="1" applyProtection="1">
      <alignment horizontal="left" readingOrder="1"/>
    </xf>
    <xf numFmtId="0" fontId="1" fillId="0" borderId="2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readingOrder="1"/>
    </xf>
    <xf numFmtId="0" fontId="3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left" vertical="center"/>
    </xf>
    <xf numFmtId="2" fontId="3" fillId="0" borderId="5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2" fontId="3" fillId="0" borderId="3" xfId="0" applyNumberFormat="1" applyFont="1" applyBorder="1" applyAlignment="1" applyProtection="1">
      <alignment horizontal="left" vertical="center"/>
    </xf>
    <xf numFmtId="2" fontId="3" fillId="0" borderId="4" xfId="0" applyNumberFormat="1" applyFont="1" applyBorder="1" applyAlignment="1" applyProtection="1">
      <alignment horizontal="center" vertical="center"/>
    </xf>
    <xf numFmtId="2" fontId="3" fillId="0" borderId="5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Protection="1"/>
    <xf numFmtId="2" fontId="1" fillId="0" borderId="2" xfId="0" applyNumberFormat="1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49" fontId="4" fillId="0" borderId="7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 wrapText="1" readingOrder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 readingOrder="1"/>
    </xf>
    <xf numFmtId="0" fontId="7" fillId="0" borderId="5" xfId="0" applyFont="1" applyBorder="1" applyAlignment="1" applyProtection="1">
      <alignment horizontal="center" vertical="center" wrapText="1" readingOrder="1"/>
    </xf>
    <xf numFmtId="49" fontId="4" fillId="0" borderId="8" xfId="0" applyNumberFormat="1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 vertical="center" wrapText="1" readingOrder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49" fontId="5" fillId="0" borderId="3" xfId="0" applyNumberFormat="1" applyFont="1" applyBorder="1" applyProtection="1"/>
    <xf numFmtId="0" fontId="5" fillId="0" borderId="2" xfId="0" applyNumberFormat="1" applyFont="1" applyBorder="1" applyAlignment="1" applyProtection="1">
      <alignment wrapText="1"/>
    </xf>
    <xf numFmtId="2" fontId="5" fillId="0" borderId="2" xfId="0" applyNumberFormat="1" applyFont="1" applyBorder="1" applyAlignment="1" applyProtection="1">
      <alignment horizontal="center" vertical="center"/>
    </xf>
    <xf numFmtId="49" fontId="5" fillId="0" borderId="2" xfId="0" applyNumberFormat="1" applyFont="1" applyBorder="1" applyProtection="1"/>
    <xf numFmtId="49" fontId="5" fillId="0" borderId="2" xfId="0" applyNumberFormat="1" applyFont="1" applyBorder="1" applyAlignment="1" applyProtection="1">
      <alignment wrapText="1"/>
    </xf>
    <xf numFmtId="49" fontId="5" fillId="0" borderId="2" xfId="0" applyNumberFormat="1" applyFont="1" applyBorder="1" applyProtection="1">
      <protection locked="0"/>
    </xf>
    <xf numFmtId="0" fontId="1" fillId="0" borderId="2" xfId="0" applyFont="1" applyBorder="1" applyProtection="1"/>
    <xf numFmtId="2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49" fontId="5" fillId="0" borderId="2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</xf>
    <xf numFmtId="49" fontId="4" fillId="0" borderId="2" xfId="0" applyNumberFormat="1" applyFont="1" applyBorder="1" applyProtection="1">
      <protection locked="0"/>
    </xf>
    <xf numFmtId="0" fontId="6" fillId="0" borderId="2" xfId="0" applyFont="1" applyBorder="1" applyProtection="1"/>
    <xf numFmtId="2" fontId="4" fillId="0" borderId="2" xfId="0" applyNumberFormat="1" applyFont="1" applyBorder="1" applyAlignment="1" applyProtection="1">
      <alignment horizontal="center" vertical="center"/>
    </xf>
    <xf numFmtId="0" fontId="9" fillId="0" borderId="0" xfId="0" applyFont="1" applyProtection="1"/>
    <xf numFmtId="49" fontId="5" fillId="3" borderId="2" xfId="0" applyNumberFormat="1" applyFont="1" applyFill="1" applyBorder="1" applyAlignment="1" applyProtection="1">
      <alignment wrapText="1"/>
      <protection locked="0"/>
    </xf>
    <xf numFmtId="2" fontId="5" fillId="3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Protection="1"/>
    <xf numFmtId="164" fontId="5" fillId="0" borderId="2" xfId="0" applyNumberFormat="1" applyFont="1" applyBorder="1" applyAlignment="1" applyProtection="1">
      <alignment horizontal="left" vertical="top" wrapText="1"/>
    </xf>
    <xf numFmtId="49" fontId="4" fillId="0" borderId="2" xfId="0" applyNumberFormat="1" applyFont="1" applyBorder="1" applyAlignment="1" applyProtection="1">
      <alignment wrapText="1"/>
    </xf>
    <xf numFmtId="2" fontId="2" fillId="0" borderId="0" xfId="0" applyNumberFormat="1" applyFont="1" applyProtection="1"/>
    <xf numFmtId="49" fontId="5" fillId="0" borderId="2" xfId="0" applyNumberFormat="1" applyFont="1" applyBorder="1" applyAlignment="1" applyProtection="1">
      <alignment vertical="center"/>
      <protection locked="0"/>
    </xf>
    <xf numFmtId="49" fontId="5" fillId="3" borderId="2" xfId="0" applyNumberFormat="1" applyFont="1" applyFill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wrapText="1"/>
    </xf>
    <xf numFmtId="49" fontId="4" fillId="0" borderId="5" xfId="0" applyNumberFormat="1" applyFont="1" applyBorder="1" applyAlignment="1" applyProtection="1">
      <alignment wrapText="1"/>
    </xf>
    <xf numFmtId="49" fontId="5" fillId="0" borderId="0" xfId="0" applyNumberFormat="1" applyFont="1" applyProtection="1"/>
    <xf numFmtId="2" fontId="5" fillId="0" borderId="0" xfId="0" applyNumberFormat="1" applyFont="1" applyAlignment="1" applyProtection="1">
      <alignment horizontal="center" vertical="center"/>
    </xf>
    <xf numFmtId="2" fontId="4" fillId="0" borderId="0" xfId="0" applyNumberFormat="1" applyFont="1" applyAlignment="1" applyProtection="1">
      <alignment horizontal="center" vertical="center"/>
    </xf>
    <xf numFmtId="49" fontId="4" fillId="0" borderId="0" xfId="0" applyNumberFormat="1" applyFont="1" applyAlignment="1" applyProtection="1">
      <alignment wrapText="1"/>
    </xf>
    <xf numFmtId="49" fontId="5" fillId="0" borderId="0" xfId="0" applyNumberFormat="1" applyFont="1" applyBorder="1" applyProtection="1"/>
    <xf numFmtId="2" fontId="5" fillId="0" borderId="0" xfId="0" applyNumberFormat="1" applyFont="1" applyBorder="1" applyAlignment="1" applyProtection="1">
      <alignment horizontal="center" vertical="center"/>
    </xf>
    <xf numFmtId="49" fontId="10" fillId="0" borderId="0" xfId="0" applyNumberFormat="1" applyFont="1" applyProtection="1"/>
    <xf numFmtId="2" fontId="4" fillId="0" borderId="0" xfId="0" applyNumberFormat="1" applyFont="1" applyBorder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</xf>
    <xf numFmtId="2" fontId="10" fillId="0" borderId="0" xfId="0" applyNumberFormat="1" applyFont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72025" y="1143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477000" y="1266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772025" y="1143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</xdr:row>
      <xdr:rowOff>47625</xdr:rowOff>
    </xdr:from>
    <xdr:to>
      <xdr:col>5</xdr:col>
      <xdr:colOff>76200</xdr:colOff>
      <xdr:row>7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6477000" y="1266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772025" y="1143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7219950" y="1266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95250</xdr:rowOff>
    </xdr:from>
    <xdr:to>
      <xdr:col>3</xdr:col>
      <xdr:colOff>152400</xdr:colOff>
      <xdr:row>6</xdr:row>
      <xdr:rowOff>98425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4772025" y="11430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47625</xdr:rowOff>
    </xdr:from>
    <xdr:to>
      <xdr:col>6</xdr:col>
      <xdr:colOff>76200</xdr:colOff>
      <xdr:row>7</xdr:row>
      <xdr:rowOff>190500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219950" y="1266825"/>
          <a:ext cx="762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219950" y="1733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142875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7219950" y="1733550"/>
          <a:ext cx="762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7219950" y="1733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114300</xdr:rowOff>
    </xdr:to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7219950" y="1733550"/>
          <a:ext cx="762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647700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76200</xdr:colOff>
      <xdr:row>10</xdr:row>
      <xdr:rowOff>0</xdr:rowOff>
    </xdr:to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647700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772025" y="14097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10</xdr:row>
      <xdr:rowOff>0</xdr:rowOff>
    </xdr:to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7219950" y="1733550"/>
          <a:ext cx="762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workbookViewId="0">
      <selection sqref="A1:XFD1048576"/>
    </sheetView>
  </sheetViews>
  <sheetFormatPr defaultColWidth="8.85546875" defaultRowHeight="12" customHeight="1"/>
  <cols>
    <col min="1" max="1" width="3.140625" style="1" customWidth="1"/>
    <col min="2" max="2" width="51.140625" style="1" customWidth="1"/>
    <col min="3" max="3" width="16.140625" style="2" customWidth="1"/>
    <col min="4" max="4" width="11.5703125" style="2" customWidth="1"/>
    <col min="5" max="5" width="15.140625" style="2" customWidth="1"/>
    <col min="6" max="6" width="11.140625" style="3" customWidth="1"/>
    <col min="7" max="7" width="12.85546875" style="3" customWidth="1"/>
    <col min="8" max="16384" width="8.85546875" style="3"/>
  </cols>
  <sheetData>
    <row r="1" spans="1:7" ht="12.75">
      <c r="C1" s="2" t="s">
        <v>0</v>
      </c>
    </row>
    <row r="2" spans="1:7" ht="28.5" customHeight="1">
      <c r="A2" s="4" t="s">
        <v>1</v>
      </c>
      <c r="B2" s="4"/>
      <c r="C2" s="4"/>
      <c r="D2" s="4"/>
      <c r="E2" s="4"/>
      <c r="F2" s="4"/>
      <c r="G2" s="4"/>
    </row>
    <row r="3" spans="1:7" ht="0.75" customHeight="1">
      <c r="B3" s="5"/>
      <c r="C3" s="6"/>
      <c r="D3" s="6"/>
      <c r="E3" s="6"/>
      <c r="F3" s="7"/>
      <c r="G3" s="8"/>
    </row>
    <row r="4" spans="1:7" ht="13.5">
      <c r="B4" s="9" t="s">
        <v>2</v>
      </c>
      <c r="C4" s="10" t="s">
        <v>3</v>
      </c>
      <c r="D4" s="11"/>
      <c r="E4" s="11"/>
      <c r="F4" s="12"/>
      <c r="G4" s="8"/>
    </row>
    <row r="5" spans="1:7" ht="13.5">
      <c r="B5" s="9" t="s">
        <v>4</v>
      </c>
      <c r="C5" s="13">
        <v>1</v>
      </c>
      <c r="D5" s="14"/>
      <c r="E5" s="14"/>
      <c r="F5" s="15"/>
      <c r="G5" s="8"/>
    </row>
    <row r="6" spans="1:7" ht="13.5">
      <c r="B6" s="16" t="s">
        <v>5</v>
      </c>
      <c r="C6" s="13">
        <v>3240.8</v>
      </c>
      <c r="D6" s="14"/>
      <c r="E6" s="14"/>
      <c r="F6" s="15"/>
      <c r="G6" s="8"/>
    </row>
    <row r="7" spans="1:7" ht="13.5">
      <c r="B7" s="16" t="s">
        <v>6</v>
      </c>
      <c r="C7" s="17">
        <v>410</v>
      </c>
      <c r="D7" s="18"/>
      <c r="E7" s="19"/>
      <c r="F7" s="15"/>
      <c r="G7" s="8"/>
    </row>
    <row r="8" spans="1:7" ht="27">
      <c r="B8" s="20" t="s">
        <v>7</v>
      </c>
      <c r="C8" s="21">
        <v>33655.51</v>
      </c>
      <c r="D8" s="22"/>
      <c r="E8" s="23"/>
      <c r="F8" s="24"/>
      <c r="G8" s="8"/>
    </row>
    <row r="9" spans="1:7" ht="13.5">
      <c r="B9" s="25" t="s">
        <v>8</v>
      </c>
      <c r="C9" s="26">
        <v>877130.37</v>
      </c>
      <c r="D9" s="27"/>
      <c r="E9" s="28"/>
      <c r="F9" s="24"/>
      <c r="G9" s="8"/>
    </row>
    <row r="10" spans="1:7" ht="12.75">
      <c r="B10" s="29" t="s">
        <v>9</v>
      </c>
      <c r="C10" s="30">
        <v>9.5</v>
      </c>
      <c r="D10" s="31"/>
      <c r="E10" s="32"/>
      <c r="F10" s="1"/>
      <c r="G10" s="8"/>
    </row>
    <row r="11" spans="1:7" ht="12.75">
      <c r="B11" s="29" t="s">
        <v>10</v>
      </c>
      <c r="C11" s="30">
        <f>12*D42</f>
        <v>8448</v>
      </c>
      <c r="D11" s="31"/>
      <c r="E11" s="32"/>
      <c r="F11" s="1"/>
      <c r="G11" s="8"/>
    </row>
    <row r="12" spans="1:7" ht="12.75">
      <c r="B12" s="29" t="s">
        <v>11</v>
      </c>
      <c r="C12" s="31">
        <f>C6*C10*12</f>
        <v>369451.2</v>
      </c>
      <c r="D12" s="31">
        <f>C12/12</f>
        <v>30787.600000000002</v>
      </c>
      <c r="E12" s="32"/>
      <c r="F12" s="1"/>
      <c r="G12" s="8"/>
    </row>
    <row r="13" spans="1:7" ht="12.75">
      <c r="A13" s="33"/>
      <c r="B13" s="34"/>
      <c r="C13" s="34"/>
      <c r="D13" s="34"/>
      <c r="E13" s="35"/>
    </row>
    <row r="14" spans="1:7" ht="12.75">
      <c r="A14" s="36"/>
      <c r="B14" s="37"/>
      <c r="C14" s="38"/>
      <c r="D14" s="39"/>
      <c r="E14" s="18"/>
    </row>
    <row r="15" spans="1:7" ht="12.75">
      <c r="A15" s="40" t="s">
        <v>12</v>
      </c>
      <c r="B15" s="41" t="s">
        <v>13</v>
      </c>
      <c r="C15" s="42" t="s">
        <v>14</v>
      </c>
      <c r="D15" s="43" t="s">
        <v>15</v>
      </c>
      <c r="E15" s="44"/>
    </row>
    <row r="16" spans="1:7" ht="38.25">
      <c r="A16" s="45"/>
      <c r="B16" s="46"/>
      <c r="C16" s="47"/>
      <c r="D16" s="48" t="s">
        <v>16</v>
      </c>
      <c r="E16" s="48" t="s">
        <v>17</v>
      </c>
    </row>
    <row r="17" spans="1:5" ht="12.75">
      <c r="A17" s="49" t="s">
        <v>18</v>
      </c>
      <c r="B17" s="50" t="s">
        <v>19</v>
      </c>
      <c r="C17" s="51">
        <f>D17*C6</f>
        <v>15037.312</v>
      </c>
      <c r="D17" s="51">
        <v>4.6399999999999997</v>
      </c>
      <c r="E17" s="51">
        <f>C17*12</f>
        <v>180447.74400000001</v>
      </c>
    </row>
    <row r="18" spans="1:5" ht="12.75">
      <c r="A18" s="52" t="s">
        <v>20</v>
      </c>
      <c r="B18" s="53" t="s">
        <v>21</v>
      </c>
      <c r="C18" s="51">
        <f>0.67*C6</f>
        <v>2171.3360000000002</v>
      </c>
      <c r="D18" s="51">
        <v>0.67</v>
      </c>
      <c r="E18" s="51">
        <f>C18*12</f>
        <v>26056.032000000003</v>
      </c>
    </row>
    <row r="19" spans="1:5" ht="12.75">
      <c r="A19" s="52" t="s">
        <v>22</v>
      </c>
      <c r="B19" s="53" t="s">
        <v>23</v>
      </c>
      <c r="C19" s="51">
        <v>1350</v>
      </c>
      <c r="D19" s="51">
        <f>C19/C6</f>
        <v>0.41656381140459142</v>
      </c>
      <c r="E19" s="51">
        <f>C19*12</f>
        <v>16200</v>
      </c>
    </row>
    <row r="20" spans="1:5" ht="12.75">
      <c r="A20" s="54" t="s">
        <v>24</v>
      </c>
      <c r="B20" s="55" t="s">
        <v>25</v>
      </c>
      <c r="C20" s="51">
        <f>E20/12</f>
        <v>27.75</v>
      </c>
      <c r="D20" s="51">
        <f>C20/C6</f>
        <v>8.562700567761046E-3</v>
      </c>
      <c r="E20" s="56">
        <v>333</v>
      </c>
    </row>
    <row r="21" spans="1:5" ht="12.75">
      <c r="A21" s="54" t="s">
        <v>26</v>
      </c>
      <c r="B21" s="57" t="s">
        <v>27</v>
      </c>
      <c r="C21" s="51">
        <f t="shared" ref="C21" si="0">E21/12</f>
        <v>80.291666666666671</v>
      </c>
      <c r="D21" s="58">
        <f>C21/C6</f>
        <v>2.477526125236567E-2</v>
      </c>
      <c r="E21" s="51">
        <f>C7*2.35</f>
        <v>963.5</v>
      </c>
    </row>
    <row r="22" spans="1:5" ht="12.75">
      <c r="A22" s="54" t="s">
        <v>28</v>
      </c>
      <c r="B22" s="57" t="s">
        <v>29</v>
      </c>
      <c r="C22" s="51">
        <f>E22/12</f>
        <v>55.35</v>
      </c>
      <c r="D22" s="58">
        <f>C22/C6</f>
        <v>1.7079116267588249E-2</v>
      </c>
      <c r="E22" s="51">
        <f>C7*1.62</f>
        <v>664.2</v>
      </c>
    </row>
    <row r="23" spans="1:5" s="59" customFormat="1" ht="12.75">
      <c r="A23" s="54" t="s">
        <v>30</v>
      </c>
      <c r="B23" s="57" t="s">
        <v>31</v>
      </c>
      <c r="C23" s="51">
        <f>C12*12%/12</f>
        <v>3694.5120000000002</v>
      </c>
      <c r="D23" s="51">
        <f>C23/C6</f>
        <v>1.1399999999999999</v>
      </c>
      <c r="E23" s="56">
        <f>C12*12%</f>
        <v>44334.144</v>
      </c>
    </row>
    <row r="24" spans="1:5" ht="25.5">
      <c r="A24" s="54" t="s">
        <v>32</v>
      </c>
      <c r="B24" s="57" t="s">
        <v>33</v>
      </c>
      <c r="C24" s="51">
        <f>C12*0.9%/12</f>
        <v>277.08840000000004</v>
      </c>
      <c r="D24" s="51">
        <f>C24/C6</f>
        <v>8.5500000000000007E-2</v>
      </c>
      <c r="E24" s="56">
        <f>C12*0.9%</f>
        <v>3325.0608000000007</v>
      </c>
    </row>
    <row r="25" spans="1:5" s="59" customFormat="1" ht="12.75">
      <c r="A25" s="54" t="s">
        <v>34</v>
      </c>
      <c r="B25" s="57" t="s">
        <v>35</v>
      </c>
      <c r="C25" s="51">
        <f>C12*2.5%/12</f>
        <v>769.69</v>
      </c>
      <c r="D25" s="51">
        <f>C25/C6</f>
        <v>0.23750000000000002</v>
      </c>
      <c r="E25" s="56">
        <f>C25*12</f>
        <v>9236.2800000000007</v>
      </c>
    </row>
    <row r="26" spans="1:5" s="61" customFormat="1" ht="12.75">
      <c r="A26" s="54" t="s">
        <v>36</v>
      </c>
      <c r="B26" s="60" t="s">
        <v>37</v>
      </c>
      <c r="C26" s="51">
        <f>E26/12</f>
        <v>730.94197500000007</v>
      </c>
      <c r="D26" s="51">
        <f>E26/C6/12</f>
        <v>0.22554368520118487</v>
      </c>
      <c r="E26" s="56">
        <f>C9*1%</f>
        <v>8771.3037000000004</v>
      </c>
    </row>
    <row r="27" spans="1:5" s="65" customFormat="1" ht="12.75">
      <c r="A27" s="62"/>
      <c r="B27" s="63" t="s">
        <v>38</v>
      </c>
      <c r="C27" s="64">
        <f>SUM(C17:C26)</f>
        <v>24194.272041666667</v>
      </c>
      <c r="D27" s="64">
        <f>SUM(D17:D26)</f>
        <v>7.4655245746934895</v>
      </c>
      <c r="E27" s="64">
        <f>SUM(E17:E26)</f>
        <v>290331.26449999999</v>
      </c>
    </row>
    <row r="28" spans="1:5" ht="25.5">
      <c r="A28" s="54"/>
      <c r="B28" s="66" t="s">
        <v>39</v>
      </c>
      <c r="C28" s="67">
        <f t="shared" ref="C28:C30" si="1">E28/12</f>
        <v>6593.3279583333351</v>
      </c>
      <c r="D28" s="67">
        <f>C28/C6</f>
        <v>2.0344754253065092</v>
      </c>
      <c r="E28" s="67">
        <f>C12-E27</f>
        <v>79119.935500000021</v>
      </c>
    </row>
    <row r="29" spans="1:5" s="70" customFormat="1" ht="12.75">
      <c r="A29" s="68" t="s">
        <v>40</v>
      </c>
      <c r="B29" s="69" t="s">
        <v>41</v>
      </c>
      <c r="C29" s="51">
        <f>E29/12</f>
        <v>416.66666666666669</v>
      </c>
      <c r="D29" s="58">
        <f>C29/C6</f>
        <v>0.12856907759400971</v>
      </c>
      <c r="E29" s="56">
        <v>5000</v>
      </c>
    </row>
    <row r="30" spans="1:5" s="70" customFormat="1" ht="12.75">
      <c r="A30" s="68" t="s">
        <v>42</v>
      </c>
      <c r="B30" s="69" t="s">
        <v>43</v>
      </c>
      <c r="C30" s="51">
        <f t="shared" si="1"/>
        <v>250</v>
      </c>
      <c r="D30" s="58">
        <f>C30/C6</f>
        <v>7.7141446556405827E-2</v>
      </c>
      <c r="E30" s="56">
        <v>3000</v>
      </c>
    </row>
    <row r="31" spans="1:5" s="70" customFormat="1" ht="12.75">
      <c r="A31" s="68" t="s">
        <v>44</v>
      </c>
      <c r="B31" s="71" t="s">
        <v>45</v>
      </c>
      <c r="C31" s="51">
        <f>E31/12</f>
        <v>2700</v>
      </c>
      <c r="D31" s="58">
        <f>C31/C6</f>
        <v>0.83312762280918284</v>
      </c>
      <c r="E31" s="58">
        <f>108*300</f>
        <v>32400</v>
      </c>
    </row>
    <row r="32" spans="1:5" s="70" customFormat="1" ht="12.75">
      <c r="A32" s="68" t="s">
        <v>46</v>
      </c>
      <c r="B32" s="71" t="s">
        <v>47</v>
      </c>
      <c r="C32" s="51">
        <f>E32/12</f>
        <v>1162.5</v>
      </c>
      <c r="D32" s="58">
        <f>C32/C6</f>
        <v>0.35870772648728705</v>
      </c>
      <c r="E32" s="58">
        <v>13950</v>
      </c>
    </row>
    <row r="33" spans="1:6" s="70" customFormat="1" ht="12.75">
      <c r="A33" s="68" t="s">
        <v>48</v>
      </c>
      <c r="B33" s="71" t="s">
        <v>49</v>
      </c>
      <c r="C33" s="51">
        <f>E33/12</f>
        <v>2291.6666666666665</v>
      </c>
      <c r="D33" s="58">
        <f>C33/C9</f>
        <v>2.612686488858739E-3</v>
      </c>
      <c r="E33" s="58">
        <v>27500</v>
      </c>
    </row>
    <row r="34" spans="1:6" s="70" customFormat="1" ht="12.75">
      <c r="A34" s="68" t="s">
        <v>50</v>
      </c>
      <c r="B34" s="71" t="s">
        <v>51</v>
      </c>
      <c r="C34" s="51">
        <f>E34/12</f>
        <v>1625</v>
      </c>
      <c r="D34" s="58">
        <f>C34/C6</f>
        <v>0.50141940261663787</v>
      </c>
      <c r="E34" s="58">
        <v>19500</v>
      </c>
    </row>
    <row r="35" spans="1:6" s="70" customFormat="1" ht="12.75">
      <c r="A35" s="68" t="s">
        <v>52</v>
      </c>
      <c r="B35" s="69" t="s">
        <v>53</v>
      </c>
      <c r="C35" s="51">
        <f t="shared" ref="C35:C36" si="2">E35/12</f>
        <v>500</v>
      </c>
      <c r="D35" s="58">
        <f>C35/C17</f>
        <v>3.325062351569217E-2</v>
      </c>
      <c r="E35" s="56">
        <v>6000</v>
      </c>
    </row>
    <row r="36" spans="1:6" s="70" customFormat="1" ht="12.75">
      <c r="A36" s="68" t="s">
        <v>54</v>
      </c>
      <c r="B36" s="69" t="s">
        <v>43</v>
      </c>
      <c r="C36" s="51">
        <f t="shared" si="2"/>
        <v>333.33333333333331</v>
      </c>
      <c r="D36" s="58">
        <f>C36/C6</f>
        <v>0.10285526207520776</v>
      </c>
      <c r="E36" s="56">
        <v>4000</v>
      </c>
    </row>
    <row r="37" spans="1:6" ht="12.75">
      <c r="A37" s="52"/>
      <c r="B37" s="72" t="s">
        <v>55</v>
      </c>
      <c r="C37" s="64">
        <f>SUM(C29:C36)</f>
        <v>9279.1666666666679</v>
      </c>
      <c r="D37" s="64">
        <f>SUM(D29:D36)</f>
        <v>2.0376838481432822</v>
      </c>
      <c r="E37" s="64">
        <f>SUM(E29:E36)</f>
        <v>111350</v>
      </c>
      <c r="F37" s="73"/>
    </row>
    <row r="38" spans="1:6" ht="12.75">
      <c r="A38" s="74"/>
      <c r="B38" s="75" t="s">
        <v>56</v>
      </c>
      <c r="C38" s="67">
        <f t="shared" ref="C38" si="3">E38/12</f>
        <v>4166.666666666667</v>
      </c>
      <c r="D38" s="67">
        <f>C38/C6</f>
        <v>1.2856907759400971</v>
      </c>
      <c r="E38" s="67">
        <v>50000</v>
      </c>
    </row>
    <row r="39" spans="1:6" s="70" customFormat="1" ht="12.75">
      <c r="A39" s="68" t="s">
        <v>46</v>
      </c>
      <c r="B39" s="71" t="s">
        <v>47</v>
      </c>
      <c r="C39" s="51">
        <f>E39/12</f>
        <v>7166.666666666667</v>
      </c>
      <c r="D39" s="58">
        <f>C39/C6</f>
        <v>2.2113881346169668</v>
      </c>
      <c r="E39" s="58">
        <v>86000</v>
      </c>
    </row>
    <row r="40" spans="1:6" ht="12.75">
      <c r="A40" s="52"/>
      <c r="B40" s="76" t="s">
        <v>57</v>
      </c>
      <c r="C40" s="77"/>
      <c r="D40" s="64">
        <f>D27+D37</f>
        <v>9.5032084228367708</v>
      </c>
      <c r="E40" s="64"/>
    </row>
    <row r="41" spans="1:6" ht="12.75">
      <c r="A41" s="78"/>
      <c r="B41" s="78"/>
      <c r="C41" s="79"/>
      <c r="D41" s="80"/>
      <c r="E41" s="79"/>
    </row>
    <row r="42" spans="1:6" ht="25.5">
      <c r="A42" s="78"/>
      <c r="B42" s="81" t="s">
        <v>58</v>
      </c>
      <c r="C42" s="80">
        <v>800</v>
      </c>
      <c r="D42" s="80">
        <f>C42/100*88</f>
        <v>704</v>
      </c>
      <c r="E42" s="80"/>
    </row>
    <row r="43" spans="1:6" ht="12.75">
      <c r="A43" s="78"/>
      <c r="B43" s="82"/>
      <c r="C43" s="83"/>
      <c r="D43" s="83"/>
      <c r="E43" s="83"/>
    </row>
    <row r="44" spans="1:6" ht="12.75">
      <c r="A44" s="84"/>
      <c r="B44" s="85"/>
      <c r="C44" s="85"/>
      <c r="D44" s="85"/>
      <c r="E44" s="85"/>
    </row>
    <row r="45" spans="1:6" ht="12.75">
      <c r="A45" s="84"/>
      <c r="B45" s="85"/>
      <c r="C45" s="85"/>
      <c r="D45" s="85"/>
      <c r="E45" s="85"/>
    </row>
    <row r="46" spans="1:6" ht="12.75">
      <c r="A46" s="86"/>
      <c r="B46" s="87"/>
      <c r="C46" s="88"/>
      <c r="D46" s="89"/>
      <c r="E46" s="90"/>
    </row>
    <row r="47" spans="1:6" ht="12.75">
      <c r="A47" s="78"/>
      <c r="B47" s="78"/>
      <c r="C47" s="91"/>
      <c r="D47" s="79"/>
      <c r="E47" s="79"/>
    </row>
    <row r="48" spans="1:6" ht="12.75">
      <c r="A48" s="92"/>
      <c r="B48" s="92"/>
      <c r="C48" s="91"/>
      <c r="D48" s="91"/>
      <c r="E48" s="91"/>
    </row>
    <row r="49" spans="1:5" ht="12.75">
      <c r="A49" s="92"/>
      <c r="B49" s="92"/>
      <c r="C49" s="91"/>
      <c r="D49" s="91"/>
      <c r="E49" s="91"/>
    </row>
    <row r="50" spans="1:5" ht="12.75">
      <c r="A50" s="92"/>
      <c r="B50" s="92"/>
      <c r="C50" s="91"/>
      <c r="D50" s="91"/>
      <c r="E50" s="91"/>
    </row>
    <row r="51" spans="1:5" ht="12.75">
      <c r="A51" s="92"/>
      <c r="B51" s="92"/>
      <c r="C51" s="91"/>
      <c r="D51" s="91"/>
      <c r="E51" s="91"/>
    </row>
    <row r="52" spans="1:5" ht="12.75">
      <c r="A52" s="92"/>
      <c r="B52" s="92"/>
      <c r="C52" s="91"/>
      <c r="D52" s="91"/>
      <c r="E52" s="91"/>
    </row>
    <row r="53" spans="1:5" s="8" customFormat="1" ht="12.75">
      <c r="A53" s="92"/>
      <c r="B53" s="92"/>
      <c r="C53" s="91"/>
      <c r="D53" s="91"/>
      <c r="E53" s="91"/>
    </row>
    <row r="54" spans="1:5" s="8" customFormat="1" ht="12.75">
      <c r="A54" s="92"/>
      <c r="B54" s="92"/>
      <c r="C54" s="91"/>
      <c r="D54" s="91"/>
      <c r="E54" s="91"/>
    </row>
    <row r="55" spans="1:5" s="8" customFormat="1" ht="12.75">
      <c r="A55" s="92"/>
      <c r="B55" s="92"/>
      <c r="C55" s="91"/>
      <c r="D55" s="91"/>
      <c r="E55" s="91"/>
    </row>
    <row r="56" spans="1:5" s="8" customFormat="1" ht="12.75">
      <c r="A56" s="92"/>
      <c r="B56" s="92"/>
      <c r="C56" s="91"/>
      <c r="D56" s="91"/>
      <c r="E56" s="91"/>
    </row>
    <row r="57" spans="1:5" s="8" customFormat="1" ht="12.75">
      <c r="A57" s="92"/>
      <c r="B57" s="92"/>
      <c r="C57" s="91"/>
      <c r="D57" s="91"/>
      <c r="E57" s="91"/>
    </row>
    <row r="58" spans="1:5" s="8" customFormat="1" ht="12.75">
      <c r="A58" s="92"/>
      <c r="B58" s="92"/>
      <c r="C58" s="91"/>
      <c r="D58" s="91"/>
      <c r="E58" s="91"/>
    </row>
    <row r="59" spans="1:5" s="8" customFormat="1" ht="12.75">
      <c r="A59" s="1"/>
      <c r="B59" s="1"/>
      <c r="C59" s="91"/>
      <c r="D59" s="91"/>
      <c r="E59" s="91"/>
    </row>
    <row r="60" spans="1:5" s="8" customFormat="1" ht="12.75">
      <c r="A60" s="1"/>
      <c r="B60" s="1"/>
      <c r="C60" s="91"/>
      <c r="D60" s="91"/>
      <c r="E60" s="91"/>
    </row>
    <row r="61" spans="1:5" s="8" customFormat="1" ht="12.75">
      <c r="A61" s="1"/>
      <c r="B61" s="1"/>
      <c r="C61" s="91"/>
      <c r="D61" s="91"/>
      <c r="E61" s="91"/>
    </row>
    <row r="62" spans="1:5" s="8" customFormat="1" ht="12.75">
      <c r="A62" s="1"/>
      <c r="B62" s="1"/>
      <c r="C62" s="91"/>
      <c r="D62" s="91"/>
      <c r="E62" s="91"/>
    </row>
    <row r="63" spans="1:5" s="8" customFormat="1" ht="12.75">
      <c r="A63" s="1"/>
      <c r="B63" s="1"/>
      <c r="C63" s="91"/>
      <c r="D63" s="91"/>
      <c r="E63" s="91"/>
    </row>
    <row r="64" spans="1:5" s="8" customFormat="1" ht="12.75">
      <c r="A64" s="1"/>
      <c r="B64" s="1"/>
      <c r="C64" s="91"/>
      <c r="D64" s="91"/>
      <c r="E64" s="91"/>
    </row>
    <row r="65" spans="1:5" s="8" customFormat="1" ht="12.75">
      <c r="A65" s="1"/>
      <c r="B65" s="1"/>
      <c r="C65" s="91"/>
      <c r="D65" s="91"/>
      <c r="E65" s="91"/>
    </row>
    <row r="66" spans="1:5" s="8" customFormat="1" ht="12.75">
      <c r="A66" s="1"/>
      <c r="B66" s="1"/>
      <c r="C66" s="91"/>
      <c r="D66" s="91"/>
      <c r="E66" s="91"/>
    </row>
    <row r="67" spans="1:5" s="8" customFormat="1" ht="12.75">
      <c r="A67" s="1"/>
      <c r="B67" s="1"/>
      <c r="C67" s="91"/>
      <c r="D67" s="91"/>
      <c r="E67" s="91"/>
    </row>
    <row r="68" spans="1:5" s="8" customFormat="1" ht="12.75">
      <c r="A68" s="1"/>
      <c r="B68" s="1"/>
      <c r="C68" s="91"/>
      <c r="D68" s="91"/>
      <c r="E68" s="91"/>
    </row>
    <row r="69" spans="1:5" s="8" customFormat="1" ht="12.75">
      <c r="A69" s="1"/>
      <c r="B69" s="1"/>
      <c r="C69" s="91"/>
      <c r="D69" s="91"/>
      <c r="E69" s="91"/>
    </row>
    <row r="70" spans="1:5" s="8" customFormat="1" ht="12.75">
      <c r="A70" s="1"/>
      <c r="B70" s="1"/>
      <c r="C70" s="91"/>
      <c r="D70" s="91"/>
      <c r="E70" s="91"/>
    </row>
    <row r="71" spans="1:5" s="8" customFormat="1" ht="12.75">
      <c r="A71" s="1"/>
      <c r="B71" s="1"/>
      <c r="C71" s="91"/>
      <c r="D71" s="91"/>
      <c r="E71" s="91"/>
    </row>
    <row r="72" spans="1:5" s="8" customFormat="1" ht="12.75">
      <c r="A72" s="1"/>
      <c r="B72" s="1"/>
      <c r="C72" s="91"/>
      <c r="D72" s="91"/>
      <c r="E72" s="91"/>
    </row>
    <row r="73" spans="1:5" s="8" customFormat="1" ht="12.75">
      <c r="A73" s="1"/>
      <c r="B73" s="1"/>
      <c r="C73" s="91"/>
      <c r="D73" s="91"/>
      <c r="E73" s="91"/>
    </row>
    <row r="74" spans="1:5" s="8" customFormat="1" ht="12.75">
      <c r="A74" s="1"/>
      <c r="B74" s="1"/>
      <c r="C74" s="91"/>
      <c r="D74" s="91"/>
      <c r="E74" s="91"/>
    </row>
    <row r="75" spans="1:5" s="8" customFormat="1" ht="12.75">
      <c r="A75" s="1"/>
      <c r="B75" s="1"/>
      <c r="C75" s="91"/>
      <c r="D75" s="91"/>
      <c r="E75" s="91"/>
    </row>
    <row r="76" spans="1:5" s="8" customFormat="1" ht="12.75">
      <c r="A76" s="1"/>
      <c r="B76" s="1"/>
      <c r="C76" s="91"/>
      <c r="D76" s="91"/>
      <c r="E76" s="91"/>
    </row>
    <row r="77" spans="1:5" s="8" customFormat="1" ht="12.75">
      <c r="A77" s="1"/>
      <c r="B77" s="1"/>
      <c r="C77" s="91"/>
      <c r="D77" s="91"/>
      <c r="E77" s="91"/>
    </row>
    <row r="78" spans="1:5" s="8" customFormat="1" ht="12.75">
      <c r="A78" s="1"/>
      <c r="B78" s="1"/>
      <c r="C78" s="91"/>
      <c r="D78" s="91"/>
      <c r="E78" s="91"/>
    </row>
    <row r="79" spans="1:5" s="8" customFormat="1" ht="12.75">
      <c r="A79" s="1"/>
      <c r="B79" s="1"/>
      <c r="C79" s="91"/>
      <c r="D79" s="91"/>
      <c r="E79" s="91"/>
    </row>
    <row r="80" spans="1:5" s="8" customFormat="1" ht="12.75">
      <c r="A80" s="1"/>
      <c r="B80" s="1"/>
      <c r="C80" s="91"/>
      <c r="D80" s="91"/>
      <c r="E80" s="91"/>
    </row>
    <row r="81" spans="1:5" s="8" customFormat="1" ht="12.75">
      <c r="A81" s="1"/>
      <c r="B81" s="1"/>
      <c r="C81" s="91"/>
      <c r="D81" s="91"/>
      <c r="E81" s="91"/>
    </row>
    <row r="82" spans="1:5" s="8" customFormat="1" ht="12.75">
      <c r="A82" s="1"/>
      <c r="B82" s="1"/>
      <c r="C82" s="91"/>
      <c r="D82" s="91"/>
      <c r="E82" s="91"/>
    </row>
    <row r="83" spans="1:5" s="8" customFormat="1" ht="12.75">
      <c r="A83" s="1"/>
      <c r="B83" s="1"/>
      <c r="C83" s="91"/>
      <c r="D83" s="91"/>
      <c r="E83" s="91"/>
    </row>
    <row r="84" spans="1:5" s="8" customFormat="1" ht="12.75">
      <c r="A84" s="1"/>
      <c r="B84" s="1"/>
      <c r="C84" s="91"/>
      <c r="D84" s="91"/>
      <c r="E84" s="91"/>
    </row>
    <row r="85" spans="1:5" s="8" customFormat="1" ht="12.75">
      <c r="A85" s="1"/>
      <c r="B85" s="1"/>
      <c r="C85" s="91"/>
      <c r="D85" s="91"/>
      <c r="E85" s="91"/>
    </row>
    <row r="86" spans="1:5" s="8" customFormat="1" ht="12.75">
      <c r="A86" s="1"/>
      <c r="B86" s="1"/>
      <c r="C86" s="91"/>
      <c r="D86" s="91"/>
      <c r="E86" s="91"/>
    </row>
    <row r="87" spans="1:5" s="8" customFormat="1" ht="12.75">
      <c r="A87" s="1"/>
      <c r="B87" s="1"/>
      <c r="C87" s="91"/>
      <c r="D87" s="91"/>
      <c r="E87" s="91"/>
    </row>
    <row r="88" spans="1:5" s="8" customFormat="1" ht="12.75">
      <c r="A88" s="1"/>
      <c r="B88" s="1"/>
      <c r="C88" s="91"/>
      <c r="D88" s="91"/>
      <c r="E88" s="91"/>
    </row>
    <row r="89" spans="1:5" s="8" customFormat="1" ht="12.75">
      <c r="A89" s="1"/>
      <c r="B89" s="1"/>
      <c r="C89" s="91"/>
      <c r="D89" s="91"/>
      <c r="E89" s="91"/>
    </row>
    <row r="90" spans="1:5" s="8" customFormat="1" ht="12.75">
      <c r="A90" s="1"/>
      <c r="B90" s="1"/>
      <c r="C90" s="2"/>
      <c r="D90" s="91"/>
      <c r="E90" s="91"/>
    </row>
    <row r="91" spans="1:5" s="8" customFormat="1" ht="12.75">
      <c r="A91" s="1"/>
      <c r="B91" s="1"/>
      <c r="C91" s="2"/>
      <c r="D91" s="91"/>
      <c r="E91" s="91"/>
    </row>
    <row r="92" spans="1:5" s="8" customFormat="1" ht="12.75">
      <c r="A92" s="1"/>
      <c r="B92" s="1"/>
      <c r="C92" s="2"/>
      <c r="D92" s="91"/>
      <c r="E92" s="91"/>
    </row>
    <row r="93" spans="1:5" s="8" customFormat="1" ht="12.75">
      <c r="A93" s="1"/>
      <c r="B93" s="1"/>
      <c r="C93" s="2"/>
      <c r="D93" s="91"/>
      <c r="E93" s="91"/>
    </row>
    <row r="94" spans="1:5" s="8" customFormat="1" ht="12.75">
      <c r="A94" s="1"/>
      <c r="B94" s="1"/>
      <c r="C94" s="2"/>
      <c r="D94" s="91"/>
      <c r="E94" s="91"/>
    </row>
    <row r="95" spans="1:5" ht="12.75"/>
    <row r="96" spans="1:5" ht="12.75"/>
  </sheetData>
  <mergeCells count="12">
    <mergeCell ref="A15:A16"/>
    <mergeCell ref="B15:B16"/>
    <mergeCell ref="C15:C16"/>
    <mergeCell ref="D15:E15"/>
    <mergeCell ref="B40:C40"/>
    <mergeCell ref="B44:E45"/>
    <mergeCell ref="A2:G2"/>
    <mergeCell ref="C4:E4"/>
    <mergeCell ref="C5:E5"/>
    <mergeCell ref="C6:E6"/>
    <mergeCell ref="C8:E8"/>
    <mergeCell ref="A13:E1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2019-12-06T07:04:07Z</dcterms:modified>
</cp:coreProperties>
</file>