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D35" i="87"/>
  <c r="E35" s="1"/>
  <c r="D34"/>
  <c r="E34" s="1"/>
  <c r="D29" l="1"/>
  <c r="D30"/>
  <c r="E30" s="1"/>
  <c r="D31"/>
  <c r="D32"/>
  <c r="D38"/>
  <c r="E38" s="1"/>
  <c r="D33"/>
  <c r="E33" s="1"/>
  <c r="D37"/>
  <c r="E37" s="1"/>
  <c r="D18" l="1"/>
  <c r="E41" l="1"/>
  <c r="D11" s="1"/>
  <c r="E29"/>
  <c r="E32"/>
  <c r="E31"/>
  <c r="E19"/>
  <c r="F19"/>
  <c r="F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5"/>
  <c r="F27"/>
  <c r="F19" i="69"/>
  <c r="F27"/>
  <c r="F19" i="68"/>
  <c r="F27"/>
  <c r="D19" i="66"/>
  <c r="F19"/>
  <c r="F19" i="70"/>
  <c r="F2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F22" i="87"/>
  <c r="F21"/>
  <c r="D17"/>
  <c r="D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/>
  <c r="E21"/>
  <c r="C21"/>
  <c r="C20"/>
  <c r="E19"/>
  <c r="D19"/>
  <c r="C18"/>
  <c r="C17"/>
  <c r="F17" s="1"/>
  <c r="C12"/>
  <c r="C25" s="1"/>
  <c r="F25" s="1"/>
  <c r="C1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D20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E27"/>
  <c r="D27"/>
  <c r="E26"/>
  <c r="E22"/>
  <c r="E21"/>
  <c r="C21"/>
  <c r="D21" s="1"/>
  <c r="C20"/>
  <c r="F20" s="1"/>
  <c r="E19"/>
  <c r="D19"/>
  <c r="C18"/>
  <c r="F18" s="1"/>
  <c r="C17"/>
  <c r="C12"/>
  <c r="D12" s="1"/>
  <c r="C11"/>
  <c r="D45" i="66"/>
  <c r="C11"/>
  <c r="C12"/>
  <c r="E36" i="87" l="1"/>
  <c r="D25"/>
  <c r="F25" s="1"/>
  <c r="F24"/>
  <c r="F18"/>
  <c r="F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E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D21" i="87"/>
  <c r="E21" s="1"/>
  <c r="D22"/>
  <c r="E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E12" i="87"/>
  <c r="F17"/>
  <c r="F27" s="1"/>
  <c r="F28" s="1"/>
  <c r="D28" s="1"/>
  <c r="D23"/>
  <c r="D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E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F28" s="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F28" s="1"/>
  <c r="D24" i="81"/>
  <c r="F24"/>
  <c r="D23"/>
  <c r="F23"/>
  <c r="F28" s="1"/>
  <c r="D24" i="85"/>
  <c r="F24"/>
  <c r="D23"/>
  <c r="F23"/>
  <c r="D24" i="86"/>
  <c r="F24"/>
  <c r="D23"/>
  <c r="F23"/>
  <c r="F28" s="1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F21"/>
  <c r="D21" i="88"/>
  <c r="D28" s="1"/>
  <c r="C31" s="1"/>
  <c r="F21"/>
  <c r="E23" i="87"/>
  <c r="C26" i="68"/>
  <c r="F26" s="1"/>
  <c r="D28" i="90"/>
  <c r="C31" s="1"/>
  <c r="D31" s="1"/>
  <c r="F17" i="68"/>
  <c r="D28" i="89"/>
  <c r="C31" s="1"/>
  <c r="D31" s="1"/>
  <c r="C28" i="88"/>
  <c r="F28"/>
  <c r="D28" i="86"/>
  <c r="C31" s="1"/>
  <c r="E31" s="1"/>
  <c r="F31" s="1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E14"/>
  <c r="E38" s="1"/>
  <c r="C12"/>
  <c r="F12" s="1"/>
  <c r="E12"/>
  <c r="D38" l="1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E26" i="87"/>
  <c r="D26"/>
  <c r="D20"/>
  <c r="E20" l="1"/>
  <c r="E27" s="1"/>
  <c r="D27"/>
  <c r="E28" l="1"/>
  <c r="E39"/>
  <c r="D36"/>
  <c r="F36"/>
</calcChain>
</file>

<file path=xl/sharedStrings.xml><?xml version="1.0" encoding="utf-8"?>
<sst xmlns="http://schemas.openxmlformats.org/spreadsheetml/2006/main" count="1269" uniqueCount="155">
  <si>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</si>
  <si>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</si>
  <si>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</si>
  <si>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</si>
  <si>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</si>
  <si>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</si>
  <si>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</si>
  <si>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</si>
  <si>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</si>
  <si>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</si>
  <si>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</si>
  <si>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</si>
  <si>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</si>
  <si>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</si>
  <si>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</si>
  <si>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</si>
  <si>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</si>
  <si>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</si>
  <si>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</si>
  <si>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</si>
  <si>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</si>
  <si>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</si>
  <si>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</si>
  <si>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</si>
  <si>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</si>
  <si>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</si>
  <si>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</si>
  <si>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</si>
  <si>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</si>
  <si>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</si>
  <si>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</si>
  <si>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</si>
  <si>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</si>
  <si>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</si>
  <si>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</si>
  <si>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</si>
  <si>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</si>
  <si>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</si>
  <si>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</si>
  <si>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</si>
  <si>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</si>
  <si>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</si>
  <si>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</si>
  <si>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</si>
  <si>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</si>
  <si>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</si>
  <si>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</si>
  <si>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</si>
  <si>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</si>
  <si>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</si>
  <si>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</si>
  <si>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</si>
  <si>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</si>
  <si>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</si>
  <si>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</si>
  <si>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</si>
  <si>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</si>
  <si>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</si>
  <si>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</si>
  <si>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</si>
  <si>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</si>
  <si>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</si>
  <si>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</si>
  <si>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</si>
  <si>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</si>
  <si>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</si>
  <si>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</si>
  <si>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</si>
  <si>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</si>
  <si>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</si>
  <si>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</si>
  <si>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</si>
  <si>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</si>
  <si>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</si>
  <si>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</si>
  <si>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</si>
  <si>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</si>
  <si>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</si>
  <si>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</si>
  <si>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</si>
  <si>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</si>
  <si>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</si>
  <si>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</si>
  <si>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</si>
  <si>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</si>
  <si>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</si>
  <si>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</si>
  <si>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</si>
  <si>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</si>
  <si>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</si>
  <si>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</si>
  <si>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</si>
  <si>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</si>
  <si>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</si>
  <si>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</si>
  <si>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</si>
  <si>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</si>
  <si>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</si>
  <si>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</si>
  <si>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</si>
  <si>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</si>
  <si>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</si>
  <si>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</si>
  <si>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</si>
  <si>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</si>
  <si>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</si>
  <si>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</si>
  <si>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</si>
  <si>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</si>
  <si>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</si>
  <si>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</si>
  <si>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</si>
  <si>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</si>
  <si>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</si>
  <si>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</si>
  <si>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</si>
  <si>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</si>
  <si>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</si>
  <si>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</si>
  <si>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</si>
  <si>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</si>
  <si>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</si>
  <si>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</si>
  <si>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</si>
  <si>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</si>
  <si>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</si>
  <si>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</si>
  <si>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</si>
  <si>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</si>
  <si>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</si>
  <si>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</si>
  <si>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</si>
  <si>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</si>
  <si>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</si>
  <si>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</si>
  <si>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</si>
  <si>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3.4.</t>
  </si>
  <si>
    <t>3.5.</t>
  </si>
  <si>
    <t>3.6.</t>
  </si>
  <si>
    <t>3.7.</t>
  </si>
  <si>
    <t>Итого услуги по управлению и содержанию МКД</t>
  </si>
  <si>
    <t>4.0.</t>
  </si>
  <si>
    <t>4.1.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</si>
  <si>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</si>
  <si>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</si>
  <si>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</si>
  <si>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4.5.</t>
  </si>
  <si>
    <t>4.7.</t>
  </si>
  <si>
    <t>4.8.</t>
  </si>
  <si>
    <t>План работ и услуг по содержанию и ремонту общего имущества МКД на 2019 год по адресу:                                                                           Солнечная Поляна, 3</t>
  </si>
  <si>
    <t xml:space="preserve">Ремонт межпанельных швов 10 п.м. </t>
  </si>
  <si>
    <t>Ремонт кровли 20 кв.м.</t>
  </si>
  <si>
    <t xml:space="preserve">Ремонт подъездного козырька №4 </t>
  </si>
  <si>
    <t>Остаток денежных средств на 01.01.2019г.</t>
  </si>
  <si>
    <t>Запорная арматура в подвале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</si>
</sst>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49" fontId="13" fillId="0" borderId="9" xfId="0" applyNumberFormat="1" applyFont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7</xdr:row>
      <xdr:rowOff>190500</xdr:rowOff>
    </xdr:from>
    <xdr:to>
      <xdr:col>4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7</xdr:row>
      <xdr:rowOff>190500</xdr:rowOff>
    </xdr:from>
    <xdr:to>
      <xdr:col>4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8" t="s">
        <v>41</v>
      </c>
      <c r="F1" s="148"/>
      <c r="G1" s="148"/>
    </row>
    <row r="2" spans="1:7" ht="30.6" customHeight="1">
      <c r="A2" s="149" t="s">
        <v>66</v>
      </c>
      <c r="B2" s="149"/>
      <c r="C2" s="149"/>
      <c r="D2" s="149"/>
      <c r="E2" s="149"/>
      <c r="F2" s="149"/>
      <c r="G2" s="149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50" t="s">
        <v>50</v>
      </c>
      <c r="D4" s="151"/>
      <c r="E4" s="151"/>
      <c r="F4" s="42"/>
    </row>
    <row r="5" spans="1:7">
      <c r="B5" s="9" t="s">
        <v>1</v>
      </c>
      <c r="C5" s="152">
        <v>4</v>
      </c>
      <c r="D5" s="153"/>
      <c r="E5" s="153"/>
      <c r="F5" s="43"/>
    </row>
    <row r="6" spans="1:7">
      <c r="B6" s="10" t="s">
        <v>2</v>
      </c>
      <c r="C6" s="152">
        <v>7505.5</v>
      </c>
      <c r="D6" s="153"/>
      <c r="E6" s="153"/>
      <c r="F6" s="43"/>
    </row>
    <row r="7" spans="1:7" ht="18.75" customHeight="1">
      <c r="B7" s="39" t="s">
        <v>47</v>
      </c>
      <c r="C7" s="145">
        <v>64200</v>
      </c>
      <c r="D7" s="146"/>
      <c r="E7" s="147"/>
      <c r="F7" s="44"/>
    </row>
    <row r="8" spans="1:7">
      <c r="B8" s="56"/>
      <c r="D8" s="38">
        <v>9</v>
      </c>
    </row>
    <row r="9" spans="1:7">
      <c r="A9" s="159" t="s">
        <v>3</v>
      </c>
      <c r="B9" s="160"/>
      <c r="C9" s="160"/>
      <c r="D9" s="160"/>
      <c r="E9" s="161"/>
      <c r="F9" s="161"/>
      <c r="G9" s="161"/>
    </row>
    <row r="10" spans="1:7" ht="65.25" customHeight="1">
      <c r="A10" s="162" t="s">
        <v>4</v>
      </c>
      <c r="B10" s="164" t="s">
        <v>5</v>
      </c>
      <c r="C10" s="166" t="s">
        <v>32</v>
      </c>
      <c r="D10" s="168" t="s">
        <v>43</v>
      </c>
      <c r="E10" s="169"/>
      <c r="F10" s="166" t="s">
        <v>80</v>
      </c>
      <c r="G10" s="170" t="s">
        <v>52</v>
      </c>
    </row>
    <row r="11" spans="1:7" ht="45" customHeight="1">
      <c r="A11" s="163"/>
      <c r="B11" s="165"/>
      <c r="C11" s="167"/>
      <c r="D11" s="37" t="s">
        <v>6</v>
      </c>
      <c r="E11" s="45" t="s">
        <v>42</v>
      </c>
      <c r="F11" s="167"/>
      <c r="G11" s="171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4" t="s">
        <v>35</v>
      </c>
      <c r="C44" s="155"/>
      <c r="D44" s="156">
        <f>D43-(C7/12/C6+(D46)/C6)</f>
        <v>19.403493534057016</v>
      </c>
      <c r="E44" s="157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8" t="s">
        <v>34</v>
      </c>
      <c r="C46" s="158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9.75" customHeight="1">
      <c r="A2" s="176" t="s">
        <v>115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116</v>
      </c>
      <c r="D4" s="178"/>
      <c r="E4" s="178"/>
      <c r="F4" s="74"/>
    </row>
    <row r="5" spans="1:7" ht="19.5">
      <c r="B5" s="73" t="s">
        <v>1</v>
      </c>
      <c r="C5" s="179">
        <v>6</v>
      </c>
      <c r="D5" s="180"/>
      <c r="E5" s="180"/>
      <c r="F5" s="77"/>
    </row>
    <row r="6" spans="1:7" ht="19.5">
      <c r="B6" s="78" t="s">
        <v>2</v>
      </c>
      <c r="C6" s="179">
        <v>3926.2</v>
      </c>
      <c r="D6" s="180"/>
      <c r="E6" s="180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63.7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6.75" customHeight="1">
      <c r="A2" s="176" t="s">
        <v>117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10</v>
      </c>
      <c r="D5" s="180"/>
      <c r="E5" s="180"/>
      <c r="F5" s="77"/>
    </row>
    <row r="6" spans="1:7" ht="19.5">
      <c r="B6" s="78" t="s">
        <v>2</v>
      </c>
      <c r="C6" s="179">
        <v>17699.099999999999</v>
      </c>
      <c r="D6" s="180"/>
      <c r="E6" s="180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4.7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9" customHeight="1">
      <c r="A2" s="176" t="s">
        <v>118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3240.8</v>
      </c>
      <c r="D6" s="180"/>
      <c r="E6" s="180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7.7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40.5" customHeight="1">
      <c r="A2" s="176" t="s">
        <v>119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3239.5</v>
      </c>
      <c r="D6" s="180"/>
      <c r="E6" s="180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5.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42" customHeight="1">
      <c r="A2" s="176" t="s">
        <v>120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7</v>
      </c>
      <c r="D5" s="180"/>
      <c r="E5" s="180"/>
      <c r="F5" s="77"/>
    </row>
    <row r="6" spans="1:7" ht="19.5">
      <c r="B6" s="78" t="s">
        <v>2</v>
      </c>
      <c r="C6" s="179">
        <v>13949.96</v>
      </c>
      <c r="D6" s="180"/>
      <c r="E6" s="180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72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7.5" customHeight="1">
      <c r="A2" s="176" t="s">
        <v>121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2</v>
      </c>
      <c r="D5" s="180"/>
      <c r="E5" s="180"/>
      <c r="F5" s="77"/>
    </row>
    <row r="6" spans="1:7" ht="19.5">
      <c r="B6" s="78" t="s">
        <v>2</v>
      </c>
      <c r="C6" s="179">
        <v>3950.5</v>
      </c>
      <c r="D6" s="180"/>
      <c r="E6" s="180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6.2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6" customHeight="1">
      <c r="A2" s="176" t="s">
        <v>122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3241.8</v>
      </c>
      <c r="D6" s="180"/>
      <c r="E6" s="180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5.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40.5" customHeight="1">
      <c r="A2" s="176" t="s">
        <v>123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3250.9</v>
      </c>
      <c r="D6" s="180"/>
      <c r="E6" s="180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1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7.5" customHeight="1">
      <c r="A2" s="176" t="s">
        <v>124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3252.6</v>
      </c>
      <c r="D6" s="180"/>
      <c r="E6" s="180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1.7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40.5" customHeight="1">
      <c r="A2" s="176" t="s">
        <v>125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3248</v>
      </c>
      <c r="D6" s="180"/>
      <c r="E6" s="180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2.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5.25" customHeight="1">
      <c r="A2" s="176" t="s">
        <v>109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6</v>
      </c>
      <c r="D5" s="180"/>
      <c r="E5" s="180"/>
      <c r="F5" s="77"/>
    </row>
    <row r="6" spans="1:7" ht="19.5">
      <c r="B6" s="78" t="s">
        <v>2</v>
      </c>
      <c r="C6" s="179">
        <v>11183.8</v>
      </c>
      <c r="D6" s="180"/>
      <c r="E6" s="180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64.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8.25" customHeight="1">
      <c r="A2" s="176" t="s">
        <v>126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3254.9</v>
      </c>
      <c r="D6" s="180"/>
      <c r="E6" s="180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1.7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8.25" customHeight="1">
      <c r="A2" s="176" t="s">
        <v>127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3254</v>
      </c>
      <c r="D6" s="180"/>
      <c r="E6" s="180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4.7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93"/>
  <sheetViews>
    <sheetView tabSelected="1" topLeftCell="A19" zoomScale="77" zoomScaleNormal="77" workbookViewId="0">
      <selection activeCell="E29" sqref="E29"/>
    </sheetView>
  </sheetViews>
  <sheetFormatPr defaultColWidth="8.85546875" defaultRowHeight="18.75"/>
  <cols>
    <col min="1" max="2" width="5" style="72" customWidth="1"/>
    <col min="3" max="3" width="69.7109375" style="72" customWidth="1"/>
    <col min="4" max="4" width="13.7109375" style="72" customWidth="1"/>
    <col min="5" max="5" width="11.5703125" style="72" customWidth="1"/>
    <col min="6" max="6" width="15.140625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F1" s="139" t="s">
        <v>41</v>
      </c>
    </row>
    <row r="2" spans="1:6" ht="35.25" customHeight="1">
      <c r="A2" s="176" t="s">
        <v>149</v>
      </c>
      <c r="B2" s="176"/>
      <c r="C2" s="176"/>
      <c r="D2" s="176"/>
      <c r="E2" s="176"/>
      <c r="F2" s="176"/>
    </row>
    <row r="3" spans="1:6" ht="19.5">
      <c r="C3" s="109"/>
      <c r="D3" s="110"/>
      <c r="E3" s="110"/>
      <c r="F3" s="110"/>
    </row>
    <row r="4" spans="1:6" ht="19.5">
      <c r="C4" s="73" t="s">
        <v>0</v>
      </c>
      <c r="D4" s="177" t="s">
        <v>110</v>
      </c>
      <c r="E4" s="178"/>
      <c r="F4" s="178"/>
    </row>
    <row r="5" spans="1:6" ht="19.5">
      <c r="C5" s="73" t="s">
        <v>1</v>
      </c>
      <c r="D5" s="179">
        <v>5</v>
      </c>
      <c r="E5" s="180"/>
      <c r="F5" s="180"/>
    </row>
    <row r="6" spans="1:6" ht="19.5">
      <c r="C6" s="78" t="s">
        <v>2</v>
      </c>
      <c r="D6" s="179">
        <v>8676.7000000000007</v>
      </c>
      <c r="E6" s="180"/>
      <c r="F6" s="180"/>
    </row>
    <row r="7" spans="1:6" ht="19.5">
      <c r="C7" s="78" t="s">
        <v>89</v>
      </c>
      <c r="D7" s="79">
        <v>1012</v>
      </c>
      <c r="E7" s="80"/>
      <c r="F7" s="81"/>
    </row>
    <row r="8" spans="1:6" ht="39">
      <c r="C8" s="98" t="s">
        <v>96</v>
      </c>
      <c r="D8" s="172"/>
      <c r="E8" s="173"/>
      <c r="F8" s="174"/>
    </row>
    <row r="9" spans="1:6" ht="19.5">
      <c r="C9" s="108" t="s">
        <v>91</v>
      </c>
      <c r="D9" s="105">
        <v>931057.68</v>
      </c>
      <c r="E9" s="106"/>
      <c r="F9" s="107"/>
    </row>
    <row r="10" spans="1:6">
      <c r="C10" s="87" t="s">
        <v>87</v>
      </c>
      <c r="D10" s="88">
        <v>9</v>
      </c>
      <c r="E10" s="66"/>
      <c r="F10" s="46"/>
    </row>
    <row r="11" spans="1:6">
      <c r="C11" s="87" t="s">
        <v>93</v>
      </c>
      <c r="D11" s="88">
        <f>E41*12</f>
        <v>14256</v>
      </c>
      <c r="E11" s="66"/>
      <c r="F11" s="46"/>
    </row>
    <row r="12" spans="1:6">
      <c r="C12" s="87" t="s">
        <v>88</v>
      </c>
      <c r="D12" s="89">
        <f>D6*D10*12</f>
        <v>937083.60000000009</v>
      </c>
      <c r="E12" s="66">
        <f>D12/12</f>
        <v>78090.3</v>
      </c>
      <c r="F12" s="46"/>
    </row>
    <row r="13" spans="1:6">
      <c r="A13" s="181"/>
      <c r="B13" s="181"/>
      <c r="C13" s="182"/>
      <c r="D13" s="182"/>
      <c r="E13" s="182"/>
      <c r="F13" s="178"/>
    </row>
    <row r="14" spans="1:6">
      <c r="A14" s="111"/>
      <c r="B14" s="144"/>
      <c r="C14" s="112"/>
      <c r="D14" s="112"/>
      <c r="E14" s="113"/>
      <c r="F14" s="114"/>
    </row>
    <row r="15" spans="1:6" ht="18.75" customHeight="1">
      <c r="A15" s="183" t="s">
        <v>4</v>
      </c>
      <c r="B15" s="142"/>
      <c r="C15" s="164" t="s">
        <v>5</v>
      </c>
      <c r="D15" s="185" t="s">
        <v>32</v>
      </c>
      <c r="E15" s="187" t="s">
        <v>43</v>
      </c>
      <c r="F15" s="188"/>
    </row>
    <row r="16" spans="1:6" ht="75">
      <c r="A16" s="184"/>
      <c r="B16" s="143"/>
      <c r="C16" s="165"/>
      <c r="D16" s="186"/>
      <c r="E16" s="116" t="s">
        <v>6</v>
      </c>
      <c r="F16" s="116" t="s">
        <v>42</v>
      </c>
    </row>
    <row r="17" spans="1:6">
      <c r="A17" s="117" t="s">
        <v>7</v>
      </c>
      <c r="B17" s="117"/>
      <c r="C17" s="13" t="s">
        <v>31</v>
      </c>
      <c r="D17" s="15">
        <f>E17*D6</f>
        <v>48936.588000000003</v>
      </c>
      <c r="E17" s="15">
        <v>5.64</v>
      </c>
      <c r="F17" s="15">
        <f>D17*12</f>
        <v>587239.0560000001</v>
      </c>
    </row>
    <row r="18" spans="1:6">
      <c r="A18" s="100" t="s">
        <v>10</v>
      </c>
      <c r="B18" s="100"/>
      <c r="C18" s="18" t="s">
        <v>11</v>
      </c>
      <c r="D18" s="15">
        <f>0.67*D6</f>
        <v>5813.389000000001</v>
      </c>
      <c r="E18" s="15">
        <v>0.67</v>
      </c>
      <c r="F18" s="15">
        <f>D18*12</f>
        <v>69760.668000000005</v>
      </c>
    </row>
    <row r="19" spans="1:6">
      <c r="A19" s="100" t="s">
        <v>12</v>
      </c>
      <c r="B19" s="100"/>
      <c r="C19" s="18" t="s">
        <v>33</v>
      </c>
      <c r="D19" s="15">
        <v>1350</v>
      </c>
      <c r="E19" s="15">
        <f>D19/D6</f>
        <v>0.15558910645752416</v>
      </c>
      <c r="F19" s="15">
        <f>D19*12</f>
        <v>16200</v>
      </c>
    </row>
    <row r="20" spans="1:6">
      <c r="A20" s="118" t="s">
        <v>13</v>
      </c>
      <c r="B20" s="118"/>
      <c r="C20" s="46" t="s">
        <v>58</v>
      </c>
      <c r="D20" s="15">
        <f>F20/12</f>
        <v>138.75</v>
      </c>
      <c r="E20" s="15">
        <f>D20/D6</f>
        <v>1.5991102608134428E-2</v>
      </c>
      <c r="F20" s="3">
        <v>1665</v>
      </c>
    </row>
    <row r="21" spans="1:6">
      <c r="A21" s="118" t="s">
        <v>14</v>
      </c>
      <c r="B21" s="118"/>
      <c r="C21" s="1" t="s">
        <v>38</v>
      </c>
      <c r="D21" s="15">
        <f t="shared" ref="D21" si="0">F21/12</f>
        <v>198.18333333333337</v>
      </c>
      <c r="E21" s="54">
        <f>D21/D6</f>
        <v>2.284086499859778E-2</v>
      </c>
      <c r="F21" s="15">
        <f>D7*2.35</f>
        <v>2378.2000000000003</v>
      </c>
    </row>
    <row r="22" spans="1:6">
      <c r="A22" s="118" t="s">
        <v>45</v>
      </c>
      <c r="B22" s="118"/>
      <c r="C22" s="1" t="s">
        <v>85</v>
      </c>
      <c r="D22" s="15">
        <f>F22/12</f>
        <v>136.62</v>
      </c>
      <c r="E22" s="54">
        <f>D22/D6</f>
        <v>1.5745617573501444E-2</v>
      </c>
      <c r="F22" s="15">
        <f>D7*1.62</f>
        <v>1639.44</v>
      </c>
    </row>
    <row r="23" spans="1:6" s="119" customFormat="1">
      <c r="A23" s="118" t="s">
        <v>132</v>
      </c>
      <c r="B23" s="118"/>
      <c r="C23" s="1" t="s">
        <v>37</v>
      </c>
      <c r="D23" s="15">
        <f>D12*12%/12</f>
        <v>9370.8360000000011</v>
      </c>
      <c r="E23" s="15">
        <f>D23/D6</f>
        <v>1.08</v>
      </c>
      <c r="F23" s="3">
        <f>D12*12%</f>
        <v>112450.03200000001</v>
      </c>
    </row>
    <row r="24" spans="1:6" ht="37.5">
      <c r="A24" s="118" t="s">
        <v>133</v>
      </c>
      <c r="B24" s="118"/>
      <c r="C24" s="1" t="s">
        <v>83</v>
      </c>
      <c r="D24" s="15">
        <f>D12*0.9%/12</f>
        <v>702.81270000000006</v>
      </c>
      <c r="E24" s="15">
        <f>D24/D6</f>
        <v>8.1000000000000003E-2</v>
      </c>
      <c r="F24" s="3">
        <f>D12*0.9%</f>
        <v>8433.7524000000012</v>
      </c>
    </row>
    <row r="25" spans="1:6" s="119" customFormat="1">
      <c r="A25" s="118" t="s">
        <v>134</v>
      </c>
      <c r="B25" s="118"/>
      <c r="C25" s="1" t="s">
        <v>84</v>
      </c>
      <c r="D25" s="15">
        <f>D12*2.5%/12</f>
        <v>1952.2575000000004</v>
      </c>
      <c r="E25" s="15">
        <f>D25/D6</f>
        <v>0.22500000000000003</v>
      </c>
      <c r="F25" s="3">
        <f>D25*12</f>
        <v>23427.090000000004</v>
      </c>
    </row>
    <row r="26" spans="1:6" s="121" customFormat="1">
      <c r="A26" s="118" t="s">
        <v>135</v>
      </c>
      <c r="B26" s="118"/>
      <c r="C26" s="48" t="s">
        <v>108</v>
      </c>
      <c r="D26" s="49">
        <f>F26/12</f>
        <v>775.8814000000001</v>
      </c>
      <c r="E26" s="49">
        <f>F26/D6/12</f>
        <v>8.9421254624453994E-2</v>
      </c>
      <c r="F26" s="50">
        <f>D9*1%</f>
        <v>9310.5768000000007</v>
      </c>
    </row>
    <row r="27" spans="1:6" s="123" customFormat="1">
      <c r="A27" s="122"/>
      <c r="B27" s="122"/>
      <c r="C27" s="66" t="s">
        <v>140</v>
      </c>
      <c r="D27" s="14">
        <f>SUM(D17:D26)</f>
        <v>69375.317933333339</v>
      </c>
      <c r="E27" s="14">
        <f>SUM(E17:E26)</f>
        <v>7.9955879462622113</v>
      </c>
      <c r="F27" s="14">
        <f>SUM(F17:F26)</f>
        <v>832503.81520000007</v>
      </c>
    </row>
    <row r="28" spans="1:6" ht="37.5">
      <c r="A28" s="118"/>
      <c r="B28" s="118"/>
      <c r="C28" s="90" t="s">
        <v>94</v>
      </c>
      <c r="D28" s="134">
        <f>F28/12</f>
        <v>8714.9820666666692</v>
      </c>
      <c r="E28" s="134">
        <f>D28/D6</f>
        <v>1.0044120537377883</v>
      </c>
      <c r="F28" s="134">
        <f>D12-F27</f>
        <v>104579.78480000002</v>
      </c>
    </row>
    <row r="29" spans="1:6">
      <c r="A29" s="120" t="s">
        <v>136</v>
      </c>
      <c r="B29" s="120"/>
      <c r="C29" s="48" t="s">
        <v>131</v>
      </c>
      <c r="D29" s="15">
        <f t="shared" ref="D29:D32" si="1">F29/12</f>
        <v>1583.3333333333333</v>
      </c>
      <c r="E29" s="54">
        <f>D29/D6</f>
        <v>0.18248105078351598</v>
      </c>
      <c r="F29" s="50">
        <v>19000</v>
      </c>
    </row>
    <row r="30" spans="1:6">
      <c r="A30" s="120" t="s">
        <v>137</v>
      </c>
      <c r="B30" s="120"/>
      <c r="C30" s="140" t="s">
        <v>152</v>
      </c>
      <c r="D30" s="15">
        <f t="shared" si="1"/>
        <v>833.33333333333337</v>
      </c>
      <c r="E30" s="54">
        <f>D30/D6</f>
        <v>9.6042658307113685E-2</v>
      </c>
      <c r="F30" s="50">
        <v>10000</v>
      </c>
    </row>
    <row r="31" spans="1:6">
      <c r="A31" s="120" t="s">
        <v>138</v>
      </c>
      <c r="B31" s="120"/>
      <c r="C31" s="1" t="s">
        <v>150</v>
      </c>
      <c r="D31" s="15">
        <f t="shared" si="1"/>
        <v>333.33333333333331</v>
      </c>
      <c r="E31" s="54">
        <f>D31/D6</f>
        <v>3.8417063322845467E-2</v>
      </c>
      <c r="F31" s="3">
        <v>4000</v>
      </c>
    </row>
    <row r="32" spans="1:6">
      <c r="A32" s="120" t="s">
        <v>139</v>
      </c>
      <c r="B32" s="120"/>
      <c r="C32" s="1" t="s">
        <v>151</v>
      </c>
      <c r="D32" s="15">
        <f t="shared" si="1"/>
        <v>1500</v>
      </c>
      <c r="E32" s="54">
        <f>D32/D6</f>
        <v>0.17287678495280462</v>
      </c>
      <c r="F32" s="3">
        <v>18000</v>
      </c>
    </row>
    <row r="33" spans="1:7">
      <c r="A33" s="120" t="s">
        <v>141</v>
      </c>
      <c r="B33" s="120"/>
      <c r="C33" s="140" t="s">
        <v>154</v>
      </c>
      <c r="D33" s="49">
        <f t="shared" ref="D33:D35" si="2">F33/12</f>
        <v>4433.333333333333</v>
      </c>
      <c r="E33" s="53">
        <f>D33/D6</f>
        <v>0.51094694219384473</v>
      </c>
      <c r="F33" s="53">
        <v>53200</v>
      </c>
    </row>
    <row r="34" spans="1:7">
      <c r="A34" s="120" t="s">
        <v>142</v>
      </c>
      <c r="B34" s="120"/>
      <c r="C34" s="140"/>
      <c r="D34" s="49">
        <f t="shared" si="2"/>
        <v>0</v>
      </c>
      <c r="E34" s="53">
        <f>D34/D6</f>
        <v>0</v>
      </c>
      <c r="F34" s="53"/>
    </row>
    <row r="35" spans="1:7">
      <c r="A35" s="120" t="s">
        <v>146</v>
      </c>
      <c r="B35" s="120"/>
      <c r="C35" s="140"/>
      <c r="D35" s="49">
        <f t="shared" si="2"/>
        <v>0</v>
      </c>
      <c r="E35" s="53">
        <f>D35/D6</f>
        <v>0</v>
      </c>
      <c r="F35" s="53"/>
    </row>
    <row r="36" spans="1:7">
      <c r="A36" s="100"/>
      <c r="B36" s="100"/>
      <c r="C36" s="22" t="s">
        <v>143</v>
      </c>
      <c r="D36" s="14">
        <f ca="1">SUM(D29:D38)</f>
        <v>20666.666666666668</v>
      </c>
      <c r="E36" s="14">
        <f>SUM(E29:E35)</f>
        <v>1.0007644995601246</v>
      </c>
      <c r="F36" s="14">
        <f ca="1">SUM(F29:F38)</f>
        <v>345000</v>
      </c>
      <c r="G36" s="135"/>
    </row>
    <row r="37" spans="1:7">
      <c r="A37" s="120" t="s">
        <v>147</v>
      </c>
      <c r="B37" s="120"/>
      <c r="C37" s="141" t="s">
        <v>153</v>
      </c>
      <c r="D37" s="134">
        <f>F37/12</f>
        <v>11254.397499999999</v>
      </c>
      <c r="E37" s="134">
        <f>D37/D6</f>
        <v>1.2970827042539212</v>
      </c>
      <c r="F37" s="134">
        <v>135052.76999999999</v>
      </c>
    </row>
    <row r="38" spans="1:7" ht="18" customHeight="1">
      <c r="A38" s="18" t="s">
        <v>148</v>
      </c>
      <c r="B38" s="18"/>
      <c r="C38" s="18"/>
      <c r="D38" s="15">
        <f>F38/12</f>
        <v>0</v>
      </c>
      <c r="E38" s="54">
        <f>D38/D6</f>
        <v>0</v>
      </c>
      <c r="F38" s="15"/>
    </row>
    <row r="39" spans="1:7" ht="33" customHeight="1">
      <c r="A39" s="100"/>
      <c r="B39" s="117"/>
      <c r="C39" s="154" t="s">
        <v>144</v>
      </c>
      <c r="D39" s="191"/>
      <c r="E39" s="136">
        <f>E27+E36</f>
        <v>8.9963524458223354</v>
      </c>
      <c r="F39" s="133"/>
    </row>
    <row r="40" spans="1:7">
      <c r="A40" s="126"/>
      <c r="B40" s="126"/>
      <c r="C40" s="126"/>
      <c r="D40" s="127"/>
      <c r="E40" s="26"/>
      <c r="F40" s="127"/>
    </row>
    <row r="41" spans="1:7" ht="42" customHeight="1">
      <c r="A41" s="126"/>
      <c r="B41" s="126"/>
      <c r="C41" s="137" t="s">
        <v>145</v>
      </c>
      <c r="D41" s="138">
        <v>1350</v>
      </c>
      <c r="E41" s="138">
        <f>D41/100*88</f>
        <v>1188</v>
      </c>
      <c r="F41" s="26"/>
    </row>
    <row r="42" spans="1:7">
      <c r="A42" s="126"/>
      <c r="B42" s="126"/>
      <c r="C42" s="126"/>
      <c r="D42" s="127"/>
      <c r="E42" s="127"/>
      <c r="F42" s="127"/>
    </row>
    <row r="43" spans="1:7">
      <c r="A43" s="128"/>
      <c r="B43" s="128"/>
      <c r="C43" s="209" t="s">
        <v>95</v>
      </c>
      <c r="D43" s="210"/>
      <c r="E43" s="210"/>
      <c r="F43" s="211"/>
    </row>
    <row r="44" spans="1:7" ht="40.5" customHeight="1">
      <c r="A44" s="128"/>
      <c r="B44" s="128"/>
      <c r="C44" s="212"/>
      <c r="D44" s="213"/>
      <c r="E44" s="213"/>
      <c r="F44" s="214"/>
    </row>
    <row r="45" spans="1:7" ht="46.5" customHeight="1">
      <c r="A45" s="57" t="s">
        <v>39</v>
      </c>
      <c r="B45" s="57"/>
      <c r="C45" s="57"/>
      <c r="D45" s="131"/>
      <c r="E45" s="57"/>
      <c r="F45" s="129"/>
    </row>
    <row r="46" spans="1:7">
      <c r="A46" s="126"/>
      <c r="B46" s="126"/>
      <c r="C46" s="126"/>
      <c r="D46" s="131"/>
      <c r="E46" s="127"/>
      <c r="F46" s="127"/>
    </row>
    <row r="47" spans="1:7">
      <c r="A47" s="132"/>
      <c r="B47" s="132"/>
      <c r="C47" s="132"/>
      <c r="D47" s="131"/>
      <c r="E47" s="131"/>
      <c r="F47" s="131"/>
    </row>
    <row r="48" spans="1:7">
      <c r="A48" s="132"/>
      <c r="B48" s="132"/>
      <c r="C48" s="132"/>
      <c r="D48" s="131"/>
      <c r="E48" s="131"/>
      <c r="F48" s="131"/>
    </row>
    <row r="49" spans="1:6">
      <c r="A49" s="132"/>
      <c r="B49" s="132"/>
      <c r="C49" s="132"/>
      <c r="D49" s="131"/>
      <c r="E49" s="131"/>
      <c r="F49" s="131"/>
    </row>
    <row r="50" spans="1:6">
      <c r="A50" s="132"/>
      <c r="B50" s="132"/>
      <c r="C50" s="132"/>
      <c r="D50" s="131"/>
      <c r="E50" s="131"/>
      <c r="F50" s="131"/>
    </row>
    <row r="51" spans="1:6">
      <c r="A51" s="132"/>
      <c r="B51" s="132"/>
      <c r="C51" s="132"/>
      <c r="D51" s="131"/>
      <c r="E51" s="131"/>
      <c r="F51" s="131"/>
    </row>
    <row r="52" spans="1:6" s="75" customFormat="1">
      <c r="A52" s="132"/>
      <c r="B52" s="132"/>
      <c r="C52" s="132"/>
      <c r="D52" s="131"/>
      <c r="E52" s="131"/>
      <c r="F52" s="131"/>
    </row>
    <row r="53" spans="1:6" s="75" customFormat="1">
      <c r="A53" s="132"/>
      <c r="B53" s="132"/>
      <c r="C53" s="132"/>
      <c r="D53" s="131"/>
      <c r="E53" s="131"/>
      <c r="F53" s="131"/>
    </row>
    <row r="54" spans="1:6" s="75" customFormat="1">
      <c r="A54" s="132"/>
      <c r="B54" s="132"/>
      <c r="C54" s="132"/>
      <c r="D54" s="131"/>
      <c r="E54" s="131"/>
      <c r="F54" s="131"/>
    </row>
    <row r="55" spans="1:6" s="75" customFormat="1">
      <c r="A55" s="132"/>
      <c r="B55" s="132"/>
      <c r="C55" s="132"/>
      <c r="D55" s="131"/>
      <c r="E55" s="131"/>
      <c r="F55" s="131"/>
    </row>
    <row r="56" spans="1:6" s="75" customFormat="1">
      <c r="A56" s="132"/>
      <c r="B56" s="132"/>
      <c r="C56" s="132"/>
      <c r="D56" s="131"/>
      <c r="E56" s="131"/>
      <c r="F56" s="131"/>
    </row>
    <row r="57" spans="1:6" s="75" customFormat="1">
      <c r="A57" s="132"/>
      <c r="B57" s="132"/>
      <c r="C57" s="132"/>
      <c r="D57" s="131"/>
      <c r="E57" s="131"/>
      <c r="F57" s="131"/>
    </row>
    <row r="58" spans="1:6" s="75" customFormat="1">
      <c r="A58" s="72"/>
      <c r="B58" s="72"/>
      <c r="C58" s="132"/>
      <c r="D58" s="131"/>
      <c r="E58" s="131"/>
      <c r="F58" s="131"/>
    </row>
    <row r="59" spans="1:6" s="75" customFormat="1">
      <c r="A59" s="72"/>
      <c r="B59" s="72"/>
      <c r="C59" s="72"/>
      <c r="D59" s="131"/>
      <c r="E59" s="131"/>
      <c r="F59" s="131"/>
    </row>
    <row r="60" spans="1:6" s="75" customFormat="1">
      <c r="A60" s="72"/>
      <c r="B60" s="72"/>
      <c r="C60" s="72"/>
      <c r="D60" s="131"/>
      <c r="E60" s="131"/>
      <c r="F60" s="131"/>
    </row>
    <row r="61" spans="1:6" s="75" customFormat="1">
      <c r="A61" s="72"/>
      <c r="B61" s="72"/>
      <c r="C61" s="72"/>
      <c r="D61" s="131"/>
      <c r="E61" s="131"/>
      <c r="F61" s="131"/>
    </row>
    <row r="62" spans="1:6" s="75" customFormat="1">
      <c r="A62" s="72"/>
      <c r="B62" s="72"/>
      <c r="C62" s="72"/>
      <c r="D62" s="131"/>
      <c r="E62" s="131"/>
      <c r="F62" s="131"/>
    </row>
    <row r="63" spans="1:6" s="75" customFormat="1">
      <c r="A63" s="72"/>
      <c r="B63" s="72"/>
      <c r="C63" s="72"/>
      <c r="D63" s="131"/>
      <c r="E63" s="131"/>
      <c r="F63" s="131"/>
    </row>
    <row r="64" spans="1:6" s="75" customFormat="1">
      <c r="A64" s="72"/>
      <c r="B64" s="72"/>
      <c r="C64" s="72"/>
      <c r="D64" s="131"/>
      <c r="E64" s="131"/>
      <c r="F64" s="131"/>
    </row>
    <row r="65" spans="1:6" s="75" customFormat="1">
      <c r="A65" s="72"/>
      <c r="B65" s="72"/>
      <c r="C65" s="72"/>
      <c r="D65" s="131"/>
      <c r="E65" s="131"/>
      <c r="F65" s="131"/>
    </row>
    <row r="66" spans="1:6" s="75" customFormat="1">
      <c r="A66" s="72"/>
      <c r="B66" s="72"/>
      <c r="C66" s="72"/>
      <c r="D66" s="131"/>
      <c r="E66" s="131"/>
      <c r="F66" s="131"/>
    </row>
    <row r="67" spans="1:6" s="75" customFormat="1">
      <c r="A67" s="72"/>
      <c r="B67" s="72"/>
      <c r="C67" s="72"/>
      <c r="D67" s="131"/>
      <c r="E67" s="131"/>
      <c r="F67" s="131"/>
    </row>
    <row r="68" spans="1:6" s="75" customFormat="1">
      <c r="A68" s="72"/>
      <c r="B68" s="72"/>
      <c r="C68" s="72"/>
      <c r="D68" s="131"/>
      <c r="E68" s="131"/>
      <c r="F68" s="131"/>
    </row>
    <row r="69" spans="1:6" s="75" customFormat="1">
      <c r="A69" s="72"/>
      <c r="B69" s="72"/>
      <c r="C69" s="72"/>
      <c r="D69" s="131"/>
      <c r="E69" s="131"/>
      <c r="F69" s="131"/>
    </row>
    <row r="70" spans="1:6" s="75" customFormat="1">
      <c r="A70" s="72"/>
      <c r="B70" s="72"/>
      <c r="C70" s="72"/>
      <c r="D70" s="131"/>
      <c r="E70" s="131"/>
      <c r="F70" s="131"/>
    </row>
    <row r="71" spans="1:6" s="75" customFormat="1">
      <c r="A71" s="72"/>
      <c r="B71" s="72"/>
      <c r="C71" s="72"/>
      <c r="D71" s="131"/>
      <c r="E71" s="131"/>
      <c r="F71" s="131"/>
    </row>
    <row r="72" spans="1:6" s="75" customFormat="1">
      <c r="A72" s="72"/>
      <c r="B72" s="72"/>
      <c r="C72" s="72"/>
      <c r="D72" s="131"/>
      <c r="E72" s="131"/>
      <c r="F72" s="131"/>
    </row>
    <row r="73" spans="1:6" s="75" customFormat="1">
      <c r="A73" s="72"/>
      <c r="B73" s="72"/>
      <c r="C73" s="72"/>
      <c r="D73" s="131"/>
      <c r="E73" s="131"/>
      <c r="F73" s="131"/>
    </row>
    <row r="74" spans="1:6" s="75" customFormat="1">
      <c r="A74" s="72"/>
      <c r="B74" s="72"/>
      <c r="C74" s="72"/>
      <c r="D74" s="131"/>
      <c r="E74" s="131"/>
      <c r="F74" s="131"/>
    </row>
    <row r="75" spans="1:6" s="75" customFormat="1">
      <c r="A75" s="72"/>
      <c r="B75" s="72"/>
      <c r="C75" s="72"/>
      <c r="D75" s="131"/>
      <c r="E75" s="131"/>
      <c r="F75" s="131"/>
    </row>
    <row r="76" spans="1:6" s="75" customFormat="1">
      <c r="A76" s="72"/>
      <c r="B76" s="72"/>
      <c r="C76" s="72"/>
      <c r="D76" s="131"/>
      <c r="E76" s="131"/>
      <c r="F76" s="131"/>
    </row>
    <row r="77" spans="1:6" s="75" customFormat="1">
      <c r="A77" s="72"/>
      <c r="B77" s="72"/>
      <c r="C77" s="72"/>
      <c r="D77" s="131"/>
      <c r="E77" s="131"/>
      <c r="F77" s="131"/>
    </row>
    <row r="78" spans="1:6" s="75" customFormat="1">
      <c r="A78" s="72"/>
      <c r="B78" s="72"/>
      <c r="C78" s="72"/>
      <c r="D78" s="131"/>
      <c r="E78" s="131"/>
      <c r="F78" s="131"/>
    </row>
    <row r="79" spans="1:6" s="75" customFormat="1">
      <c r="A79" s="72"/>
      <c r="B79" s="72"/>
      <c r="C79" s="72"/>
      <c r="D79" s="131"/>
      <c r="E79" s="131"/>
      <c r="F79" s="131"/>
    </row>
    <row r="80" spans="1:6" s="75" customFormat="1">
      <c r="A80" s="72"/>
      <c r="B80" s="72"/>
      <c r="C80" s="72"/>
      <c r="D80" s="131"/>
      <c r="E80" s="131"/>
      <c r="F80" s="131"/>
    </row>
    <row r="81" spans="1:6" s="75" customFormat="1">
      <c r="A81" s="72"/>
      <c r="B81" s="72"/>
      <c r="C81" s="72"/>
      <c r="D81" s="131"/>
      <c r="E81" s="131"/>
      <c r="F81" s="131"/>
    </row>
    <row r="82" spans="1:6" s="75" customFormat="1">
      <c r="A82" s="72"/>
      <c r="B82" s="72"/>
      <c r="C82" s="72"/>
      <c r="D82" s="131"/>
      <c r="E82" s="131"/>
      <c r="F82" s="131"/>
    </row>
    <row r="83" spans="1:6" s="75" customFormat="1">
      <c r="A83" s="72"/>
      <c r="B83" s="72"/>
      <c r="C83" s="72"/>
      <c r="D83" s="131"/>
      <c r="E83" s="131"/>
      <c r="F83" s="131"/>
    </row>
    <row r="84" spans="1:6" s="75" customFormat="1">
      <c r="A84" s="72"/>
      <c r="B84" s="72"/>
      <c r="C84" s="72"/>
      <c r="D84" s="131"/>
      <c r="E84" s="131"/>
      <c r="F84" s="131"/>
    </row>
    <row r="85" spans="1:6" s="75" customFormat="1">
      <c r="A85" s="72"/>
      <c r="B85" s="72"/>
      <c r="C85" s="72"/>
      <c r="D85" s="131"/>
      <c r="E85" s="131"/>
      <c r="F85" s="131"/>
    </row>
    <row r="86" spans="1:6" s="75" customFormat="1">
      <c r="A86" s="72"/>
      <c r="B86" s="72"/>
      <c r="C86" s="72"/>
      <c r="D86" s="131"/>
      <c r="E86" s="131"/>
      <c r="F86" s="131"/>
    </row>
    <row r="87" spans="1:6" s="75" customFormat="1">
      <c r="A87" s="72"/>
      <c r="B87" s="72"/>
      <c r="C87" s="72"/>
      <c r="D87" s="131"/>
      <c r="E87" s="131"/>
      <c r="F87" s="131"/>
    </row>
    <row r="88" spans="1:6" s="75" customFormat="1">
      <c r="A88" s="72"/>
      <c r="B88" s="72"/>
      <c r="C88" s="72"/>
      <c r="D88" s="131"/>
      <c r="E88" s="131"/>
      <c r="F88" s="131"/>
    </row>
    <row r="89" spans="1:6" s="75" customFormat="1">
      <c r="A89" s="72"/>
      <c r="B89" s="72"/>
      <c r="C89" s="72"/>
      <c r="D89" s="72"/>
      <c r="E89" s="131"/>
      <c r="F89" s="131"/>
    </row>
    <row r="90" spans="1:6" s="75" customFormat="1">
      <c r="A90" s="72"/>
      <c r="B90" s="72"/>
      <c r="C90" s="72"/>
      <c r="D90" s="72"/>
      <c r="E90" s="131"/>
      <c r="F90" s="131"/>
    </row>
    <row r="91" spans="1:6" s="75" customFormat="1">
      <c r="A91" s="72"/>
      <c r="B91" s="72"/>
      <c r="C91" s="72"/>
      <c r="D91" s="72"/>
      <c r="E91" s="131"/>
      <c r="F91" s="131"/>
    </row>
    <row r="92" spans="1:6" s="75" customFormat="1">
      <c r="A92" s="72"/>
      <c r="B92" s="72"/>
      <c r="C92" s="72"/>
      <c r="D92" s="72"/>
      <c r="E92" s="131"/>
      <c r="F92" s="131"/>
    </row>
    <row r="93" spans="1:6" s="75" customFormat="1">
      <c r="A93" s="72"/>
      <c r="B93" s="72"/>
      <c r="C93" s="72"/>
      <c r="D93" s="72"/>
      <c r="E93" s="131"/>
      <c r="F93" s="131"/>
    </row>
  </sheetData>
  <mergeCells count="12">
    <mergeCell ref="C39:D39"/>
    <mergeCell ref="C43:F44"/>
    <mergeCell ref="A13:F13"/>
    <mergeCell ref="A15:A16"/>
    <mergeCell ref="C15:C16"/>
    <mergeCell ref="D15:D16"/>
    <mergeCell ref="E15:F15"/>
    <mergeCell ref="D8:F8"/>
    <mergeCell ref="A2:F2"/>
    <mergeCell ref="D4:F4"/>
    <mergeCell ref="D5:F5"/>
    <mergeCell ref="D6:F6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40.5" customHeight="1">
      <c r="A2" s="176" t="s">
        <v>128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9</v>
      </c>
      <c r="D5" s="180"/>
      <c r="E5" s="180"/>
      <c r="F5" s="77"/>
    </row>
    <row r="6" spans="1:7" ht="19.5">
      <c r="B6" s="78" t="s">
        <v>2</v>
      </c>
      <c r="C6" s="179">
        <v>17806.240000000002</v>
      </c>
      <c r="D6" s="180"/>
      <c r="E6" s="180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6.75" customHeight="1">
      <c r="A2" s="176" t="s">
        <v>129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9</v>
      </c>
      <c r="D5" s="180"/>
      <c r="E5" s="180"/>
      <c r="F5" s="77"/>
    </row>
    <row r="6" spans="1:7" ht="19.5">
      <c r="B6" s="78" t="s">
        <v>2</v>
      </c>
      <c r="C6" s="179">
        <v>17771.009999999998</v>
      </c>
      <c r="D6" s="180"/>
      <c r="E6" s="180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5.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6.75" customHeight="1">
      <c r="A2" s="176" t="s">
        <v>130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3213.97</v>
      </c>
      <c r="D6" s="180"/>
      <c r="E6" s="180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66.7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8" t="s">
        <v>41</v>
      </c>
      <c r="F1" s="148"/>
      <c r="G1" s="148"/>
    </row>
    <row r="2" spans="1:7" ht="50.25" customHeight="1">
      <c r="A2" s="176" t="s">
        <v>100</v>
      </c>
      <c r="B2" s="176"/>
      <c r="C2" s="176"/>
      <c r="D2" s="176"/>
      <c r="E2" s="176"/>
      <c r="F2" s="176"/>
      <c r="G2" s="176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7" t="s">
        <v>101</v>
      </c>
      <c r="D4" s="178"/>
      <c r="E4" s="178"/>
      <c r="F4" s="74"/>
      <c r="G4" s="75"/>
    </row>
    <row r="5" spans="1:7" s="76" customFormat="1" ht="19.5">
      <c r="A5" s="72"/>
      <c r="B5" s="73" t="s">
        <v>1</v>
      </c>
      <c r="C5" s="179">
        <v>4</v>
      </c>
      <c r="D5" s="180"/>
      <c r="E5" s="180"/>
      <c r="F5" s="77"/>
      <c r="G5" s="75"/>
    </row>
    <row r="6" spans="1:7" s="76" customFormat="1" ht="19.5">
      <c r="A6" s="72"/>
      <c r="B6" s="78" t="s">
        <v>2</v>
      </c>
      <c r="C6" s="199">
        <v>2256.3000000000002</v>
      </c>
      <c r="D6" s="200"/>
      <c r="E6" s="200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2"/>
      <c r="D8" s="173"/>
      <c r="E8" s="174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7"/>
      <c r="B13" s="208"/>
      <c r="C13" s="208"/>
      <c r="D13" s="208"/>
      <c r="E13" s="151"/>
      <c r="F13" s="151"/>
      <c r="G13" s="151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2" t="s">
        <v>4</v>
      </c>
      <c r="B15" s="164" t="s">
        <v>5</v>
      </c>
      <c r="C15" s="166" t="s">
        <v>32</v>
      </c>
      <c r="D15" s="168" t="s">
        <v>43</v>
      </c>
      <c r="E15" s="169"/>
      <c r="F15" s="166" t="s">
        <v>80</v>
      </c>
      <c r="G15" s="170" t="s">
        <v>52</v>
      </c>
    </row>
    <row r="16" spans="1:7" ht="45" customHeight="1">
      <c r="A16" s="163"/>
      <c r="B16" s="165"/>
      <c r="C16" s="167"/>
      <c r="D16" s="37" t="s">
        <v>6</v>
      </c>
      <c r="E16" s="45" t="s">
        <v>42</v>
      </c>
      <c r="F16" s="167"/>
      <c r="G16" s="171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4"/>
      <c r="C46" s="155"/>
      <c r="D46" s="156"/>
      <c r="E46" s="157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8" t="s">
        <v>34</v>
      </c>
      <c r="C48" s="158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1"/>
      <c r="C52" s="202"/>
      <c r="D52" s="202"/>
      <c r="E52" s="203"/>
      <c r="F52" s="6"/>
      <c r="G52" s="6"/>
    </row>
    <row r="53" spans="1:7" ht="52.5" customHeight="1">
      <c r="A53" s="27"/>
      <c r="B53" s="204" t="s">
        <v>95</v>
      </c>
      <c r="C53" s="205"/>
      <c r="D53" s="205"/>
      <c r="E53" s="206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8" t="s">
        <v>41</v>
      </c>
      <c r="F1" s="148"/>
      <c r="G1" s="148"/>
    </row>
    <row r="2" spans="1:7" ht="50.25" customHeight="1">
      <c r="A2" s="176" t="s">
        <v>105</v>
      </c>
      <c r="B2" s="176"/>
      <c r="C2" s="176"/>
      <c r="D2" s="176"/>
      <c r="E2" s="176"/>
      <c r="F2" s="176"/>
      <c r="G2" s="176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7" t="s">
        <v>107</v>
      </c>
      <c r="D4" s="178"/>
      <c r="E4" s="178"/>
      <c r="F4" s="74"/>
      <c r="G4" s="75"/>
    </row>
    <row r="5" spans="1:7" s="76" customFormat="1" ht="19.5">
      <c r="A5" s="72"/>
      <c r="B5" s="73" t="s">
        <v>1</v>
      </c>
      <c r="C5" s="179">
        <v>4</v>
      </c>
      <c r="D5" s="180"/>
      <c r="E5" s="180"/>
      <c r="F5" s="77"/>
      <c r="G5" s="75"/>
    </row>
    <row r="6" spans="1:7" s="76" customFormat="1" ht="19.5">
      <c r="A6" s="72"/>
      <c r="B6" s="78" t="s">
        <v>2</v>
      </c>
      <c r="C6" s="179">
        <v>7165.3</v>
      </c>
      <c r="D6" s="180"/>
      <c r="E6" s="180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2"/>
      <c r="D8" s="173"/>
      <c r="E8" s="174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7"/>
      <c r="B13" s="208"/>
      <c r="C13" s="208"/>
      <c r="D13" s="208"/>
      <c r="E13" s="151"/>
      <c r="F13" s="151"/>
      <c r="G13" s="151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2" t="s">
        <v>4</v>
      </c>
      <c r="B15" s="164" t="s">
        <v>5</v>
      </c>
      <c r="C15" s="166" t="s">
        <v>32</v>
      </c>
      <c r="D15" s="168" t="s">
        <v>43</v>
      </c>
      <c r="E15" s="169"/>
      <c r="F15" s="166" t="s">
        <v>80</v>
      </c>
      <c r="G15" s="170" t="s">
        <v>52</v>
      </c>
    </row>
    <row r="16" spans="1:7" ht="45" customHeight="1">
      <c r="A16" s="163"/>
      <c r="B16" s="165"/>
      <c r="C16" s="167"/>
      <c r="D16" s="94" t="s">
        <v>6</v>
      </c>
      <c r="E16" s="45" t="s">
        <v>42</v>
      </c>
      <c r="F16" s="167"/>
      <c r="G16" s="171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4"/>
      <c r="C48" s="155"/>
      <c r="D48" s="156"/>
      <c r="E48" s="157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8" t="s">
        <v>34</v>
      </c>
      <c r="C50" s="158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1"/>
      <c r="C60" s="202"/>
      <c r="D60" s="202"/>
      <c r="E60" s="203"/>
      <c r="F60" s="6"/>
      <c r="G60" s="6"/>
    </row>
    <row r="61" spans="1:7" ht="52.5" customHeight="1">
      <c r="A61" s="27"/>
      <c r="B61" s="204" t="s">
        <v>95</v>
      </c>
      <c r="C61" s="205"/>
      <c r="D61" s="205"/>
      <c r="E61" s="206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3.75" customHeight="1">
      <c r="A2" s="176" t="s">
        <v>106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9</v>
      </c>
      <c r="D5" s="180"/>
      <c r="E5" s="180"/>
      <c r="F5" s="77"/>
    </row>
    <row r="6" spans="1:7" ht="19.5">
      <c r="B6" s="78" t="s">
        <v>2</v>
      </c>
      <c r="C6" s="179">
        <v>18162.099999999999</v>
      </c>
      <c r="D6" s="180"/>
      <c r="E6" s="180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4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6.75" customHeight="1">
      <c r="A2" s="176" t="s">
        <v>111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7</v>
      </c>
      <c r="D5" s="180"/>
      <c r="E5" s="180"/>
      <c r="F5" s="77"/>
    </row>
    <row r="6" spans="1:7" ht="19.5">
      <c r="B6" s="78" t="s">
        <v>2</v>
      </c>
      <c r="C6" s="179">
        <v>12392.69</v>
      </c>
      <c r="D6" s="180"/>
      <c r="E6" s="180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6.2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6.75" customHeight="1">
      <c r="A2" s="176" t="s">
        <v>112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5</v>
      </c>
      <c r="D5" s="180"/>
      <c r="E5" s="180"/>
      <c r="F5" s="77"/>
    </row>
    <row r="6" spans="1:7" ht="19.5">
      <c r="B6" s="78" t="s">
        <v>2</v>
      </c>
      <c r="C6" s="179">
        <v>9285.86</v>
      </c>
      <c r="D6" s="180"/>
      <c r="E6" s="180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63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6.75" customHeight="1">
      <c r="A2" s="176" t="s">
        <v>113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3183</v>
      </c>
      <c r="D6" s="180"/>
      <c r="E6" s="180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6.2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7.5" customHeight="1">
      <c r="A2" s="176" t="s">
        <v>114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3259.2</v>
      </c>
      <c r="D6" s="180"/>
      <c r="E6" s="180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4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2019-04-23T05:50:56Z</dcterms:modified>
</cp:coreProperties>
</file>