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9" i="87"/>
  <c r="D39" s="1"/>
  <c r="D38"/>
  <c r="C38"/>
  <c r="D36"/>
  <c r="C36"/>
  <c r="C30"/>
  <c r="D30" s="1"/>
  <c r="C37"/>
  <c r="D37" s="1"/>
  <c r="C35"/>
  <c r="D35" s="1"/>
  <c r="E33" l="1"/>
  <c r="C29"/>
  <c r="C31"/>
  <c r="D31" s="1"/>
  <c r="C40"/>
  <c r="D40" s="1"/>
  <c r="C32"/>
  <c r="D32" s="1"/>
  <c r="C34"/>
  <c r="D34" s="1"/>
  <c r="C18" l="1"/>
  <c r="D43" l="1"/>
  <c r="C11" s="1"/>
  <c r="D29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C11" s="1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89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C11" s="1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D50" i="82"/>
  <c r="C11" s="1"/>
  <c r="E27"/>
  <c r="E26"/>
  <c r="E22"/>
  <c r="C22" s="1"/>
  <c r="E21"/>
  <c r="C20"/>
  <c r="E19"/>
  <c r="D19"/>
  <c r="C18"/>
  <c r="C17"/>
  <c r="F17" s="1"/>
  <c r="C12"/>
  <c r="C25" s="1"/>
  <c r="F25" s="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D50" i="76"/>
  <c r="C11" s="1"/>
  <c r="E27"/>
  <c r="D27" s="1"/>
  <c r="E26"/>
  <c r="E22"/>
  <c r="E21"/>
  <c r="C20"/>
  <c r="E19"/>
  <c r="D19"/>
  <c r="C18"/>
  <c r="C17"/>
  <c r="F17" s="1"/>
  <c r="C12"/>
  <c r="C25" s="1"/>
  <c r="F25" s="1"/>
  <c r="D50" i="75"/>
  <c r="C11" s="1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5" l="1"/>
  <c r="C33" i="87"/>
  <c r="F20" i="70"/>
  <c r="C21"/>
  <c r="F21" s="1"/>
  <c r="E18" i="90"/>
  <c r="D20"/>
  <c r="D33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 s="1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D24" i="87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D28" s="1"/>
  <c r="C31" s="1"/>
  <c r="E31" s="1"/>
  <c r="F31" s="1"/>
  <c r="F23"/>
  <c r="F28" s="1"/>
  <c r="D22" i="69"/>
  <c r="F22"/>
  <c r="F28" s="1"/>
  <c r="D24" i="71"/>
  <c r="F24"/>
  <c r="D23"/>
  <c r="F23"/>
  <c r="D22"/>
  <c r="F22"/>
  <c r="D24" i="73"/>
  <c r="F24"/>
  <c r="D23"/>
  <c r="D28" s="1"/>
  <c r="C31" s="1"/>
  <c r="D31" s="1"/>
  <c r="F23"/>
  <c r="D24" i="74"/>
  <c r="F24"/>
  <c r="D23"/>
  <c r="D28" s="1"/>
  <c r="C31" s="1"/>
  <c r="D31" s="1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D28" s="1"/>
  <c r="C31" s="1"/>
  <c r="E31" s="1"/>
  <c r="F31" s="1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F28" i="83"/>
  <c r="C28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E28" i="74"/>
  <c r="F28" i="73"/>
  <c r="C28"/>
  <c r="E28"/>
  <c r="C28" i="72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D28" i="82" l="1"/>
  <c r="C31" s="1"/>
  <c r="D31" s="1"/>
  <c r="E12" i="65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28" i="68" l="1"/>
  <c r="C31" s="1"/>
  <c r="D31" s="1"/>
  <c r="F23" i="66"/>
  <c r="D23"/>
  <c r="D22"/>
  <c r="F22"/>
  <c r="F39" i="65"/>
  <c r="C26" i="66"/>
  <c r="D21"/>
  <c r="F21"/>
  <c r="D24"/>
  <c r="F24"/>
  <c r="E24"/>
  <c r="F26" s="1"/>
  <c r="F29" s="1"/>
  <c r="E29" s="1"/>
  <c r="C29" s="1"/>
  <c r="D29" s="1"/>
  <c r="D26" l="1"/>
  <c r="E31" i="68"/>
  <c r="F31" s="1"/>
  <c r="G40" i="65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41"/>
</calcChain>
</file>

<file path=xl/sharedStrings.xml><?xml version="1.0" encoding="utf-8"?>
<sst xmlns="http://schemas.openxmlformats.org/spreadsheetml/2006/main" count="1275" uniqueCount="161">
  <si>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</si>
  <si>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</si>
  <si>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</si>
  <si>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</si>
  <si>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</si>
  <si>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</si>
  <si>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</si>
  <si>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</si>
  <si>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</si>
  <si>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</si>
  <si>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</si>
  <si>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</si>
  <si>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</si>
  <si>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</si>
  <si>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</si>
  <si>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</si>
  <si>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</si>
  <si>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</si>
  <si>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</si>
  <si>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</si>
  <si>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</si>
  <si>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</si>
  <si>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</si>
  <si>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</si>
  <si>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</si>
  <si>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</si>
  <si>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</si>
  <si>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</si>
  <si>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</si>
  <si>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</si>
  <si>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</si>
  <si>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</si>
  <si>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</si>
  <si>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</si>
  <si>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</si>
  <si>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</si>
  <si>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</si>
  <si>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</si>
  <si>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</si>
  <si>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</si>
  <si>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</si>
  <si>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</si>
  <si>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</si>
  <si>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</si>
  <si>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</si>
  <si>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</si>
  <si>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</si>
  <si>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</si>
  <si>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</si>
  <si>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</si>
  <si>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</si>
  <si>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</si>
  <si>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</si>
  <si>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</si>
  <si>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</si>
  <si>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</si>
  <si>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</si>
  <si>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</si>
  <si>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</si>
  <si>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</si>
  <si>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</si>
  <si>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</si>
  <si>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</si>
  <si>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</si>
  <si>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</si>
  <si>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</si>
  <si>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</si>
  <si>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</si>
  <si>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</si>
  <si>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</si>
  <si>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</si>
  <si>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</si>
  <si>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</si>
  <si>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</si>
  <si>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</si>
  <si>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</si>
  <si>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</si>
  <si>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</si>
  <si>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</si>
  <si>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</si>
  <si>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</si>
  <si>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</si>
  <si>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</si>
  <si>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</si>
  <si>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</si>
  <si>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</si>
  <si>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</si>
  <si>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</si>
  <si>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</si>
  <si>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</si>
  <si>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</si>
  <si>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</si>
  <si>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</si>
  <si>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</si>
  <si>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</si>
  <si>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</si>
  <si>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</si>
  <si>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</si>
  <si>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</si>
  <si>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</si>
  <si>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</si>
  <si>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</si>
  <si>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</si>
  <si>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</si>
  <si>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</si>
  <si>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</si>
  <si>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</si>
  <si>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</si>
  <si>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</si>
  <si>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</si>
  <si>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</si>
  <si>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</si>
  <si>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</si>
  <si>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</si>
  <si>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</si>
  <si>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</si>
  <si>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</si>
  <si>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</si>
  <si>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</si>
  <si>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</si>
  <si>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</si>
  <si>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</si>
  <si>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</si>
  <si>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</si>
  <si>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</si>
  <si>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</si>
  <si>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</si>
  <si>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</si>
  <si>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</si>
  <si>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</si>
  <si>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</si>
  <si>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</si>
  <si>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</si>
  <si>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</si>
  <si>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</si>
  <si>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</si>
  <si>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</si>
  <si>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3.6.</t>
  </si>
  <si>
    <t>Итого услуги по управлению и содержанию МКД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</si>
  <si>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</si>
  <si>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</si>
  <si>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С.Поляна, 21</t>
  </si>
  <si>
    <t>Ремонт входов в подъезды с 1 по 12 под. (подсобное пом.№10 под.)</t>
  </si>
  <si>
    <t>Замена бордюр при въезде в арку</t>
  </si>
  <si>
    <t>Востановление теплоизляции на системе отпления</t>
  </si>
  <si>
    <t>Поверка ОДПУ (ОТ,ГВС,ХВС) 4 ввода</t>
  </si>
  <si>
    <t>Ремонт подъездов №10</t>
  </si>
  <si>
    <t>3.5</t>
  </si>
  <si>
    <t>Вознаграждение председателю Совета МКД</t>
  </si>
  <si>
    <t>3.7.</t>
  </si>
  <si>
    <t>3.9</t>
  </si>
  <si>
    <t>4.0</t>
  </si>
  <si>
    <t>4.2</t>
  </si>
  <si>
    <t xml:space="preserve">Ремонт межпанельных швов 20 п.м. </t>
  </si>
  <si>
    <t xml:space="preserve"> Остаток денежных средств на 01.01.2019г.</t>
  </si>
  <si>
    <t xml:space="preserve">Итого работ по текущему ремонту: </t>
  </si>
  <si>
    <t>4.1.</t>
  </si>
  <si>
    <t>Запорная арматура в подвале</t>
  </si>
  <si>
    <t>4.3.</t>
  </si>
  <si>
    <t>4.4.</t>
  </si>
  <si>
    <t>4.5.</t>
  </si>
</sst>
</file>

<file path=xl/styles.xml><?xml version="1.0" encoding="utf-8"?>
<styleSheet xmlns="http://schemas.openxmlformats.org/spreadsheetml/2006/main">
  <numFmts count="1">
    <numFmt numFmtId="164" formatCode="000000"/>
  </numFmts>
  <fonts count="35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22" fillId="0" borderId="0" xfId="0" applyNumberFormat="1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center"/>
    </xf>
    <xf numFmtId="49" fontId="4" fillId="0" borderId="2" xfId="0" applyNumberFormat="1" applyFont="1" applyBorder="1" applyAlignment="1" applyProtection="1">
      <alignment readingOrder="1"/>
    </xf>
    <xf numFmtId="49" fontId="4" fillId="0" borderId="1" xfId="0" applyNumberFormat="1" applyFont="1" applyBorder="1" applyAlignment="1" applyProtection="1">
      <alignment readingOrder="1"/>
    </xf>
    <xf numFmtId="0" fontId="4" fillId="0" borderId="3" xfId="0" applyFont="1" applyBorder="1" applyAlignment="1" applyProtection="1">
      <alignment horizontal="left" readingOrder="1"/>
    </xf>
    <xf numFmtId="0" fontId="29" fillId="0" borderId="7" xfId="0" applyFont="1" applyBorder="1" applyAlignment="1" applyProtection="1">
      <alignment horizontal="left"/>
    </xf>
    <xf numFmtId="0" fontId="29" fillId="0" borderId="6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2" fontId="4" fillId="0" borderId="3" xfId="0" applyNumberFormat="1" applyFont="1" applyBorder="1" applyAlignment="1" applyProtection="1">
      <alignment horizontal="left" vertical="center"/>
    </xf>
    <xf numFmtId="2" fontId="4" fillId="0" borderId="7" xfId="0" applyNumberFormat="1" applyFont="1" applyBorder="1" applyAlignment="1" applyProtection="1">
      <alignment horizontal="left" vertical="center"/>
    </xf>
    <xf numFmtId="2" fontId="4" fillId="0" borderId="6" xfId="0" applyNumberFormat="1" applyFont="1" applyBorder="1" applyAlignment="1" applyProtection="1">
      <alignment horizontal="left" vertical="center"/>
    </xf>
    <xf numFmtId="0" fontId="30" fillId="0" borderId="1" xfId="0" applyFont="1" applyFill="1" applyBorder="1" applyProtection="1"/>
    <xf numFmtId="2" fontId="29" fillId="0" borderId="1" xfId="0" applyNumberFormat="1" applyFont="1" applyBorder="1" applyAlignment="1" applyProtection="1">
      <alignment horizontal="left"/>
    </xf>
    <xf numFmtId="0" fontId="31" fillId="0" borderId="1" xfId="0" applyFont="1" applyBorder="1" applyProtection="1"/>
    <xf numFmtId="0" fontId="29" fillId="0" borderId="1" xfId="0" applyFont="1" applyBorder="1" applyProtection="1"/>
    <xf numFmtId="0" fontId="31" fillId="0" borderId="1" xfId="0" applyFont="1" applyBorder="1" applyAlignment="1" applyProtection="1">
      <alignment horizontal="left"/>
    </xf>
    <xf numFmtId="49" fontId="26" fillId="0" borderId="2" xfId="0" applyNumberFormat="1" applyFont="1" applyBorder="1" applyAlignment="1" applyProtection="1">
      <alignment horizontal="center"/>
    </xf>
    <xf numFmtId="0" fontId="30" fillId="0" borderId="9" xfId="0" applyFont="1" applyBorder="1" applyAlignment="1" applyProtection="1">
      <alignment horizontal="center"/>
    </xf>
    <xf numFmtId="0" fontId="30" fillId="0" borderId="7" xfId="0" applyFont="1" applyBorder="1" applyAlignment="1" applyProtection="1">
      <alignment horizontal="center"/>
    </xf>
    <xf numFmtId="0" fontId="29" fillId="0" borderId="7" xfId="0" applyFont="1" applyBorder="1" applyAlignment="1" applyProtection="1"/>
    <xf numFmtId="49" fontId="30" fillId="0" borderId="3" xfId="0" applyNumberFormat="1" applyFont="1" applyBorder="1" applyProtection="1"/>
    <xf numFmtId="0" fontId="30" fillId="0" borderId="1" xfId="0" applyNumberFormat="1" applyFont="1" applyBorder="1" applyAlignment="1" applyProtection="1">
      <alignment wrapText="1"/>
    </xf>
    <xf numFmtId="2" fontId="30" fillId="0" borderId="1" xfId="0" applyNumberFormat="1" applyFont="1" applyBorder="1" applyAlignment="1" applyProtection="1">
      <alignment horizontal="center"/>
    </xf>
    <xf numFmtId="49" fontId="30" fillId="0" borderId="1" xfId="0" applyNumberFormat="1" applyFont="1" applyBorder="1" applyProtection="1"/>
    <xf numFmtId="49" fontId="30" fillId="0" borderId="1" xfId="0" applyNumberFormat="1" applyFont="1" applyBorder="1" applyAlignment="1" applyProtection="1">
      <alignment wrapText="1"/>
    </xf>
    <xf numFmtId="49" fontId="30" fillId="0" borderId="1" xfId="0" applyNumberFormat="1" applyFont="1" applyBorder="1" applyProtection="1">
      <protection locked="0"/>
    </xf>
    <xf numFmtId="2" fontId="30" fillId="0" borderId="1" xfId="0" applyNumberFormat="1" applyFont="1" applyBorder="1" applyAlignment="1" applyProtection="1">
      <alignment horizontal="center"/>
      <protection locked="0"/>
    </xf>
    <xf numFmtId="49" fontId="30" fillId="0" borderId="1" xfId="0" applyNumberFormat="1" applyFont="1" applyBorder="1" applyAlignment="1" applyProtection="1">
      <alignment wrapText="1"/>
      <protection locked="0"/>
    </xf>
    <xf numFmtId="2" fontId="30" fillId="2" borderId="1" xfId="0" applyNumberFormat="1" applyFont="1" applyFill="1" applyBorder="1" applyAlignment="1" applyProtection="1">
      <alignment horizontal="center"/>
    </xf>
    <xf numFmtId="49" fontId="30" fillId="0" borderId="1" xfId="0" applyNumberFormat="1" applyFont="1" applyBorder="1" applyAlignment="1" applyProtection="1">
      <alignment vertical="center" wrapText="1"/>
      <protection locked="0"/>
    </xf>
    <xf numFmtId="2" fontId="30" fillId="0" borderId="1" xfId="0" applyNumberFormat="1" applyFont="1" applyBorder="1" applyAlignment="1" applyProtection="1">
      <alignment horizontal="center" vertical="center"/>
    </xf>
    <xf numFmtId="2" fontId="30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Protection="1">
      <protection locked="0"/>
    </xf>
    <xf numFmtId="2" fontId="26" fillId="0" borderId="1" xfId="0" applyNumberFormat="1" applyFont="1" applyBorder="1" applyAlignment="1" applyProtection="1">
      <alignment horizontal="center"/>
    </xf>
    <xf numFmtId="49" fontId="30" fillId="3" borderId="1" xfId="0" applyNumberFormat="1" applyFont="1" applyFill="1" applyBorder="1" applyAlignment="1" applyProtection="1">
      <alignment wrapText="1"/>
      <protection locked="0"/>
    </xf>
    <xf numFmtId="2" fontId="30" fillId="3" borderId="1" xfId="0" applyNumberFormat="1" applyFont="1" applyFill="1" applyBorder="1" applyAlignment="1" applyProtection="1">
      <alignment horizontal="center" vertical="center"/>
    </xf>
    <xf numFmtId="49" fontId="30" fillId="0" borderId="1" xfId="0" applyNumberFormat="1" applyFont="1" applyBorder="1" applyAlignment="1" applyProtection="1">
      <alignment vertical="center"/>
      <protection locked="0"/>
    </xf>
    <xf numFmtId="164" fontId="30" fillId="0" borderId="1" xfId="0" applyNumberFormat="1" applyFont="1" applyBorder="1" applyAlignment="1" applyProtection="1">
      <alignment wrapText="1"/>
    </xf>
    <xf numFmtId="2" fontId="30" fillId="2" borderId="1" xfId="0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 applyProtection="1">
      <alignment wrapText="1"/>
    </xf>
    <xf numFmtId="49" fontId="30" fillId="3" borderId="1" xfId="0" applyNumberFormat="1" applyFont="1" applyFill="1" applyBorder="1" applyAlignment="1" applyProtection="1">
      <alignment horizontal="left" vertical="center" wrapText="1"/>
    </xf>
    <xf numFmtId="2" fontId="26" fillId="0" borderId="1" xfId="0" applyNumberFormat="1" applyFont="1" applyBorder="1" applyAlignment="1" applyProtection="1">
      <alignment horizontal="center" vertical="center"/>
    </xf>
    <xf numFmtId="2" fontId="26" fillId="0" borderId="1" xfId="0" applyNumberFormat="1" applyFont="1" applyBorder="1" applyAlignment="1" applyProtection="1"/>
    <xf numFmtId="49" fontId="30" fillId="0" borderId="0" xfId="0" applyNumberFormat="1" applyFont="1" applyProtection="1"/>
    <xf numFmtId="2" fontId="30" fillId="0" borderId="0" xfId="0" applyNumberFormat="1" applyFont="1" applyProtection="1"/>
    <xf numFmtId="2" fontId="26" fillId="0" borderId="0" xfId="0" applyNumberFormat="1" applyFont="1" applyProtection="1"/>
    <xf numFmtId="49" fontId="26" fillId="0" borderId="0" xfId="0" applyNumberFormat="1" applyFont="1" applyAlignment="1" applyProtection="1">
      <alignment wrapText="1"/>
    </xf>
    <xf numFmtId="2" fontId="26" fillId="0" borderId="0" xfId="0" applyNumberFormat="1" applyFont="1" applyAlignment="1" applyProtection="1">
      <alignment horizontal="center" vertical="center"/>
    </xf>
    <xf numFmtId="49" fontId="33" fillId="0" borderId="0" xfId="0" applyNumberFormat="1" applyFont="1" applyProtection="1"/>
    <xf numFmtId="49" fontId="30" fillId="0" borderId="0" xfId="0" applyNumberFormat="1" applyFont="1" applyAlignment="1" applyProtection="1">
      <alignment horizontal="left"/>
    </xf>
    <xf numFmtId="2" fontId="29" fillId="0" borderId="0" xfId="0" applyNumberFormat="1" applyFont="1" applyProtection="1"/>
    <xf numFmtId="2" fontId="33" fillId="0" borderId="0" xfId="0" applyNumberFormat="1" applyFont="1" applyProtection="1"/>
    <xf numFmtId="49" fontId="34" fillId="0" borderId="1" xfId="0" applyNumberFormat="1" applyFont="1" applyBorder="1" applyAlignment="1" applyProtection="1">
      <alignment vertical="center" wrapText="1"/>
      <protection locked="0"/>
    </xf>
    <xf numFmtId="164" fontId="34" fillId="0" borderId="1" xfId="0" applyNumberFormat="1" applyFont="1" applyBorder="1" applyAlignment="1" applyProtection="1">
      <alignment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49" fontId="26" fillId="0" borderId="3" xfId="0" applyNumberFormat="1" applyFont="1" applyBorder="1" applyAlignment="1" applyProtection="1">
      <alignment wrapText="1"/>
    </xf>
    <xf numFmtId="0" fontId="32" fillId="0" borderId="6" xfId="0" applyFont="1" applyBorder="1" applyAlignment="1" applyProtection="1"/>
    <xf numFmtId="2" fontId="26" fillId="0" borderId="2" xfId="0" applyNumberFormat="1" applyFont="1" applyBorder="1" applyAlignment="1" applyProtection="1">
      <alignment horizontal="center" vertical="center" wrapText="1"/>
    </xf>
    <xf numFmtId="2" fontId="26" fillId="0" borderId="9" xfId="0" applyNumberFormat="1" applyFont="1" applyBorder="1" applyAlignment="1" applyProtection="1">
      <alignment horizontal="center" vertical="center" wrapText="1"/>
    </xf>
    <xf numFmtId="2" fontId="26" fillId="0" borderId="10" xfId="0" applyNumberFormat="1" applyFont="1" applyBorder="1" applyAlignment="1" applyProtection="1">
      <alignment horizontal="center" vertical="center" wrapText="1"/>
    </xf>
    <xf numFmtId="2" fontId="26" fillId="0" borderId="11" xfId="0" applyNumberFormat="1" applyFont="1" applyBorder="1" applyAlignment="1" applyProtection="1">
      <alignment horizontal="center" vertical="center" wrapText="1"/>
    </xf>
    <xf numFmtId="2" fontId="26" fillId="0" borderId="12" xfId="0" applyNumberFormat="1" applyFont="1" applyBorder="1" applyAlignment="1" applyProtection="1">
      <alignment horizontal="center" vertical="center" wrapText="1"/>
    </xf>
    <xf numFmtId="2" fontId="26" fillId="0" borderId="13" xfId="0" applyNumberFormat="1" applyFont="1" applyBorder="1" applyAlignment="1" applyProtection="1">
      <alignment horizontal="center" vertical="center" wrapText="1"/>
    </xf>
    <xf numFmtId="49" fontId="26" fillId="0" borderId="1" xfId="0" applyNumberFormat="1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</xf>
    <xf numFmtId="0" fontId="29" fillId="0" borderId="1" xfId="0" applyFont="1" applyBorder="1" applyAlignment="1" applyProtection="1"/>
    <xf numFmtId="49" fontId="26" fillId="0" borderId="5" xfId="0" applyNumberFormat="1" applyFont="1" applyBorder="1" applyAlignment="1" applyProtection="1">
      <alignment horizontal="center" vertical="center"/>
    </xf>
    <xf numFmtId="49" fontId="26" fillId="0" borderId="8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 wrapText="1" readingOrder="1"/>
    </xf>
    <xf numFmtId="0" fontId="19" fillId="0" borderId="5" xfId="0" applyFont="1" applyBorder="1" applyAlignment="1" applyProtection="1">
      <alignment horizontal="center" vertical="center" wrapText="1" readingOrder="1"/>
    </xf>
    <xf numFmtId="0" fontId="19" fillId="0" borderId="8" xfId="0" applyFont="1" applyBorder="1" applyAlignment="1" applyProtection="1">
      <alignment horizontal="center" vertical="center" wrapText="1" readingOrder="1"/>
    </xf>
    <xf numFmtId="0" fontId="19" fillId="0" borderId="3" xfId="0" applyFont="1" applyBorder="1" applyAlignment="1" applyProtection="1">
      <alignment horizontal="center" vertical="center" wrapText="1" readingOrder="1"/>
    </xf>
    <xf numFmtId="0" fontId="19" fillId="0" borderId="6" xfId="0" applyFont="1" applyBorder="1" applyAlignment="1" applyProtection="1">
      <alignment horizontal="center" vertical="center" wrapText="1" readingOrder="1"/>
    </xf>
    <xf numFmtId="2" fontId="4" fillId="0" borderId="3" xfId="0" applyNumberFormat="1" applyFont="1" applyBorder="1" applyAlignment="1" applyProtection="1">
      <alignment horizontal="left" vertical="center"/>
    </xf>
    <xf numFmtId="2" fontId="4" fillId="0" borderId="7" xfId="0" applyNumberFormat="1" applyFont="1" applyBorder="1" applyAlignment="1" applyProtection="1">
      <alignment horizontal="left" vertical="center"/>
    </xf>
    <xf numFmtId="2" fontId="4" fillId="0" borderId="6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readingOrder="1"/>
    </xf>
    <xf numFmtId="0" fontId="4" fillId="0" borderId="1" xfId="0" applyFont="1" applyBorder="1" applyAlignment="1" applyProtection="1">
      <alignment horizontal="left" readingOrder="1"/>
    </xf>
    <xf numFmtId="0" fontId="29" fillId="0" borderId="1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1" t="s">
        <v>41</v>
      </c>
      <c r="F1" s="211"/>
      <c r="G1" s="211"/>
    </row>
    <row r="2" spans="1:7" ht="30.6" customHeight="1">
      <c r="A2" s="212" t="s">
        <v>66</v>
      </c>
      <c r="B2" s="212"/>
      <c r="C2" s="212"/>
      <c r="D2" s="212"/>
      <c r="E2" s="212"/>
      <c r="F2" s="212"/>
      <c r="G2" s="21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13" t="s">
        <v>50</v>
      </c>
      <c r="D4" s="214"/>
      <c r="E4" s="214"/>
      <c r="F4" s="42"/>
    </row>
    <row r="5" spans="1:7">
      <c r="B5" s="9" t="s">
        <v>1</v>
      </c>
      <c r="C5" s="215">
        <v>4</v>
      </c>
      <c r="D5" s="216"/>
      <c r="E5" s="216"/>
      <c r="F5" s="43"/>
    </row>
    <row r="6" spans="1:7">
      <c r="B6" s="10" t="s">
        <v>2</v>
      </c>
      <c r="C6" s="215">
        <v>7505.5</v>
      </c>
      <c r="D6" s="216"/>
      <c r="E6" s="216"/>
      <c r="F6" s="43"/>
    </row>
    <row r="7" spans="1:7" ht="18.75" customHeight="1">
      <c r="B7" s="39" t="s">
        <v>47</v>
      </c>
      <c r="C7" s="208">
        <v>64200</v>
      </c>
      <c r="D7" s="209"/>
      <c r="E7" s="210"/>
      <c r="F7" s="44"/>
    </row>
    <row r="8" spans="1:7">
      <c r="B8" s="56"/>
      <c r="D8" s="38">
        <v>9</v>
      </c>
    </row>
    <row r="9" spans="1:7">
      <c r="A9" s="195" t="s">
        <v>3</v>
      </c>
      <c r="B9" s="196"/>
      <c r="C9" s="196"/>
      <c r="D9" s="196"/>
      <c r="E9" s="197"/>
      <c r="F9" s="197"/>
      <c r="G9" s="197"/>
    </row>
    <row r="10" spans="1:7" ht="65.25" customHeight="1">
      <c r="A10" s="198" t="s">
        <v>4</v>
      </c>
      <c r="B10" s="200" t="s">
        <v>5</v>
      </c>
      <c r="C10" s="202" t="s">
        <v>32</v>
      </c>
      <c r="D10" s="204" t="s">
        <v>43</v>
      </c>
      <c r="E10" s="205"/>
      <c r="F10" s="202" t="s">
        <v>80</v>
      </c>
      <c r="G10" s="206" t="s">
        <v>52</v>
      </c>
    </row>
    <row r="11" spans="1:7" ht="45" customHeight="1">
      <c r="A11" s="199"/>
      <c r="B11" s="201"/>
      <c r="C11" s="203"/>
      <c r="D11" s="37" t="s">
        <v>6</v>
      </c>
      <c r="E11" s="45" t="s">
        <v>42</v>
      </c>
      <c r="F11" s="203"/>
      <c r="G11" s="207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90" t="s">
        <v>35</v>
      </c>
      <c r="C44" s="191"/>
      <c r="D44" s="192">
        <f>D43-(C7/12/C6+(D46)/C6)</f>
        <v>19.403493534057016</v>
      </c>
      <c r="E44" s="193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94" t="s">
        <v>34</v>
      </c>
      <c r="C46" s="194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9.75" customHeight="1">
      <c r="A2" s="240" t="s">
        <v>115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116</v>
      </c>
      <c r="D4" s="227"/>
      <c r="E4" s="227"/>
      <c r="F4" s="74"/>
    </row>
    <row r="5" spans="1:7" ht="19.5">
      <c r="B5" s="73" t="s">
        <v>1</v>
      </c>
      <c r="C5" s="242">
        <v>6</v>
      </c>
      <c r="D5" s="243"/>
      <c r="E5" s="243"/>
      <c r="F5" s="77"/>
    </row>
    <row r="6" spans="1:7" ht="19.5">
      <c r="B6" s="78" t="s">
        <v>2</v>
      </c>
      <c r="C6" s="242">
        <v>3926.2</v>
      </c>
      <c r="D6" s="243"/>
      <c r="E6" s="243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63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117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10</v>
      </c>
      <c r="D5" s="243"/>
      <c r="E5" s="243"/>
      <c r="F5" s="77"/>
    </row>
    <row r="6" spans="1:7" ht="19.5">
      <c r="B6" s="78" t="s">
        <v>2</v>
      </c>
      <c r="C6" s="242">
        <v>17699.099999999999</v>
      </c>
      <c r="D6" s="243"/>
      <c r="E6" s="243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4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9" customHeight="1">
      <c r="A2" s="240" t="s">
        <v>118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3240.8</v>
      </c>
      <c r="D6" s="243"/>
      <c r="E6" s="24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7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40.5" customHeight="1">
      <c r="A2" s="240" t="s">
        <v>119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3239.5</v>
      </c>
      <c r="D6" s="243"/>
      <c r="E6" s="24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5.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42" customHeight="1">
      <c r="A2" s="240" t="s">
        <v>120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7</v>
      </c>
      <c r="D5" s="243"/>
      <c r="E5" s="243"/>
      <c r="F5" s="77"/>
    </row>
    <row r="6" spans="1:7" ht="19.5">
      <c r="B6" s="78" t="s">
        <v>2</v>
      </c>
      <c r="C6" s="242">
        <v>13949.96</v>
      </c>
      <c r="D6" s="243"/>
      <c r="E6" s="243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72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7.5" customHeight="1">
      <c r="A2" s="240" t="s">
        <v>121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2</v>
      </c>
      <c r="D5" s="243"/>
      <c r="E5" s="243"/>
      <c r="F5" s="77"/>
    </row>
    <row r="6" spans="1:7" ht="19.5">
      <c r="B6" s="78" t="s">
        <v>2</v>
      </c>
      <c r="C6" s="242">
        <v>3950.5</v>
      </c>
      <c r="D6" s="243"/>
      <c r="E6" s="243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6.2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" customHeight="1">
      <c r="A2" s="240" t="s">
        <v>122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3241.8</v>
      </c>
      <c r="D6" s="243"/>
      <c r="E6" s="243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5.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40.5" customHeight="1">
      <c r="A2" s="240" t="s">
        <v>123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3250.9</v>
      </c>
      <c r="D6" s="243"/>
      <c r="E6" s="243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1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7.5" customHeight="1">
      <c r="A2" s="240" t="s">
        <v>124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3252.6</v>
      </c>
      <c r="D6" s="243"/>
      <c r="E6" s="243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1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40.5" customHeight="1">
      <c r="A2" s="240" t="s">
        <v>125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3248</v>
      </c>
      <c r="D6" s="243"/>
      <c r="E6" s="243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2.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5.25" customHeight="1">
      <c r="A2" s="240" t="s">
        <v>109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6</v>
      </c>
      <c r="D5" s="243"/>
      <c r="E5" s="243"/>
      <c r="F5" s="77"/>
    </row>
    <row r="6" spans="1:7" ht="19.5">
      <c r="B6" s="78" t="s">
        <v>2</v>
      </c>
      <c r="C6" s="242">
        <v>11183.8</v>
      </c>
      <c r="D6" s="243"/>
      <c r="E6" s="243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64.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8.25" customHeight="1">
      <c r="A2" s="240" t="s">
        <v>126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3254.9</v>
      </c>
      <c r="D6" s="243"/>
      <c r="E6" s="243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1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8.25" customHeight="1">
      <c r="A2" s="240" t="s">
        <v>127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3254</v>
      </c>
      <c r="D6" s="243"/>
      <c r="E6" s="243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4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13" zoomScale="77" zoomScaleNormal="77" workbookViewId="0">
      <selection activeCell="D31" sqref="D31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A1" s="134"/>
      <c r="B1" s="134"/>
      <c r="C1" s="134"/>
      <c r="D1" s="134"/>
      <c r="E1" s="135" t="s">
        <v>41</v>
      </c>
    </row>
    <row r="2" spans="1:5" ht="35.25" customHeight="1">
      <c r="A2" s="212" t="s">
        <v>141</v>
      </c>
      <c r="B2" s="212"/>
      <c r="C2" s="212"/>
      <c r="D2" s="212"/>
      <c r="E2" s="212"/>
    </row>
    <row r="3" spans="1:5">
      <c r="A3" s="134"/>
      <c r="B3" s="7"/>
      <c r="C3" s="136"/>
      <c r="D3" s="136"/>
      <c r="E3" s="136"/>
    </row>
    <row r="4" spans="1:5">
      <c r="A4" s="134"/>
      <c r="B4" s="137" t="s">
        <v>0</v>
      </c>
      <c r="C4" s="276" t="s">
        <v>110</v>
      </c>
      <c r="D4" s="264"/>
      <c r="E4" s="264"/>
    </row>
    <row r="5" spans="1:5">
      <c r="A5" s="134"/>
      <c r="B5" s="137" t="s">
        <v>1</v>
      </c>
      <c r="C5" s="277">
        <v>12</v>
      </c>
      <c r="D5" s="278"/>
      <c r="E5" s="278"/>
    </row>
    <row r="6" spans="1:5">
      <c r="A6" s="134"/>
      <c r="B6" s="138" t="s">
        <v>2</v>
      </c>
      <c r="C6" s="277">
        <v>23265.87</v>
      </c>
      <c r="D6" s="278"/>
      <c r="E6" s="278"/>
    </row>
    <row r="7" spans="1:5">
      <c r="A7" s="134"/>
      <c r="B7" s="138" t="s">
        <v>89</v>
      </c>
      <c r="C7" s="139">
        <v>2400</v>
      </c>
      <c r="D7" s="140"/>
      <c r="E7" s="141"/>
    </row>
    <row r="8" spans="1:5">
      <c r="A8" s="134"/>
      <c r="B8" s="142" t="s">
        <v>96</v>
      </c>
      <c r="C8" s="273"/>
      <c r="D8" s="274"/>
      <c r="E8" s="275"/>
    </row>
    <row r="9" spans="1:5">
      <c r="A9" s="134"/>
      <c r="B9" s="143" t="s">
        <v>91</v>
      </c>
      <c r="C9" s="144">
        <v>3083759.15</v>
      </c>
      <c r="D9" s="145"/>
      <c r="E9" s="146"/>
    </row>
    <row r="10" spans="1:5">
      <c r="A10" s="134"/>
      <c r="B10" s="147" t="s">
        <v>87</v>
      </c>
      <c r="C10" s="148">
        <v>9</v>
      </c>
      <c r="D10" s="149"/>
      <c r="E10" s="150"/>
    </row>
    <row r="11" spans="1:5">
      <c r="A11" s="134"/>
      <c r="B11" s="147" t="s">
        <v>93</v>
      </c>
      <c r="C11" s="148">
        <f>D43*12</f>
        <v>86760.959999999992</v>
      </c>
      <c r="D11" s="149"/>
      <c r="E11" s="150"/>
    </row>
    <row r="12" spans="1:5">
      <c r="A12" s="134"/>
      <c r="B12" s="147" t="s">
        <v>88</v>
      </c>
      <c r="C12" s="151">
        <f>C6*C10*12</f>
        <v>2512713.96</v>
      </c>
      <c r="D12" s="149">
        <f>C12/12</f>
        <v>209392.83</v>
      </c>
      <c r="E12" s="150"/>
    </row>
    <row r="13" spans="1:5">
      <c r="A13" s="262"/>
      <c r="B13" s="263"/>
      <c r="C13" s="263"/>
      <c r="D13" s="263"/>
      <c r="E13" s="264"/>
    </row>
    <row r="14" spans="1:5">
      <c r="A14" s="152"/>
      <c r="B14" s="153"/>
      <c r="C14" s="153"/>
      <c r="D14" s="154"/>
      <c r="E14" s="155"/>
    </row>
    <row r="15" spans="1:5" ht="18.75" customHeight="1">
      <c r="A15" s="265" t="s">
        <v>4</v>
      </c>
      <c r="B15" s="267" t="s">
        <v>5</v>
      </c>
      <c r="C15" s="269" t="s">
        <v>32</v>
      </c>
      <c r="D15" s="271" t="s">
        <v>43</v>
      </c>
      <c r="E15" s="272"/>
    </row>
    <row r="16" spans="1:5" ht="47.25">
      <c r="A16" s="266"/>
      <c r="B16" s="268"/>
      <c r="C16" s="270"/>
      <c r="D16" s="45" t="s">
        <v>6</v>
      </c>
      <c r="E16" s="45" t="s">
        <v>42</v>
      </c>
    </row>
    <row r="17" spans="1:5">
      <c r="A17" s="156" t="s">
        <v>7</v>
      </c>
      <c r="B17" s="157" t="s">
        <v>31</v>
      </c>
      <c r="C17" s="158">
        <f>D17*C6</f>
        <v>131219.50679999997</v>
      </c>
      <c r="D17" s="158">
        <v>5.64</v>
      </c>
      <c r="E17" s="158">
        <f>C17*12</f>
        <v>1574634.0815999997</v>
      </c>
    </row>
    <row r="18" spans="1:5">
      <c r="A18" s="159" t="s">
        <v>10</v>
      </c>
      <c r="B18" s="160" t="s">
        <v>11</v>
      </c>
      <c r="C18" s="158">
        <f>0.67*C6</f>
        <v>15588.132900000001</v>
      </c>
      <c r="D18" s="158">
        <v>0.67</v>
      </c>
      <c r="E18" s="158">
        <f>C18*12</f>
        <v>187057.59480000002</v>
      </c>
    </row>
    <row r="19" spans="1:5">
      <c r="A19" s="159" t="s">
        <v>12</v>
      </c>
      <c r="B19" s="160" t="s">
        <v>33</v>
      </c>
      <c r="C19" s="158">
        <v>1350</v>
      </c>
      <c r="D19" s="158">
        <f>C19/C6</f>
        <v>5.8024909448905204E-2</v>
      </c>
      <c r="E19" s="158">
        <f>C19*12</f>
        <v>16200</v>
      </c>
    </row>
    <row r="20" spans="1:5">
      <c r="A20" s="161" t="s">
        <v>13</v>
      </c>
      <c r="B20" s="150" t="s">
        <v>58</v>
      </c>
      <c r="C20" s="158">
        <f>E20/12</f>
        <v>333</v>
      </c>
      <c r="D20" s="158">
        <f>C20/C6</f>
        <v>1.4312810997396617E-2</v>
      </c>
      <c r="E20" s="162">
        <v>3996</v>
      </c>
    </row>
    <row r="21" spans="1:5">
      <c r="A21" s="161" t="s">
        <v>14</v>
      </c>
      <c r="B21" s="163" t="s">
        <v>38</v>
      </c>
      <c r="C21" s="158">
        <f t="shared" ref="C21" si="0">E21/12</f>
        <v>470</v>
      </c>
      <c r="D21" s="164">
        <f>C21/C6</f>
        <v>2.0201264771100329E-2</v>
      </c>
      <c r="E21" s="158">
        <f>C7*2.35</f>
        <v>5640</v>
      </c>
    </row>
    <row r="22" spans="1:5">
      <c r="A22" s="161" t="s">
        <v>45</v>
      </c>
      <c r="B22" s="163" t="s">
        <v>85</v>
      </c>
      <c r="C22" s="158">
        <f>E22/12</f>
        <v>324.00000000000006</v>
      </c>
      <c r="D22" s="164">
        <f>C22/C6</f>
        <v>1.3925978267737251E-2</v>
      </c>
      <c r="E22" s="158">
        <f>C7*1.62</f>
        <v>3888.0000000000005</v>
      </c>
    </row>
    <row r="23" spans="1:5" s="119" customFormat="1">
      <c r="A23" s="161" t="s">
        <v>132</v>
      </c>
      <c r="B23" s="163" t="s">
        <v>37</v>
      </c>
      <c r="C23" s="158">
        <f>C12*12%/12</f>
        <v>25127.139599999999</v>
      </c>
      <c r="D23" s="158">
        <f>C23/C6</f>
        <v>1.08</v>
      </c>
      <c r="E23" s="162">
        <f>C12*12%</f>
        <v>301525.6752</v>
      </c>
    </row>
    <row r="24" spans="1:5" ht="32.25">
      <c r="A24" s="161" t="s">
        <v>133</v>
      </c>
      <c r="B24" s="163" t="s">
        <v>83</v>
      </c>
      <c r="C24" s="158">
        <f>C12*0.9%/12</f>
        <v>1884.53547</v>
      </c>
      <c r="D24" s="158">
        <f>C24/C6</f>
        <v>8.1000000000000003E-2</v>
      </c>
      <c r="E24" s="162">
        <f>C12*0.9%</f>
        <v>22614.425640000001</v>
      </c>
    </row>
    <row r="25" spans="1:5" s="119" customFormat="1">
      <c r="A25" s="161" t="s">
        <v>134</v>
      </c>
      <c r="B25" s="163" t="s">
        <v>84</v>
      </c>
      <c r="C25" s="158">
        <f>C12*2.5%/12</f>
        <v>5234.8207499999999</v>
      </c>
      <c r="D25" s="158">
        <f>C25/C6</f>
        <v>0.22500000000000001</v>
      </c>
      <c r="E25" s="162">
        <f>C25*12</f>
        <v>62817.849000000002</v>
      </c>
    </row>
    <row r="26" spans="1:5" s="121" customFormat="1">
      <c r="A26" s="161" t="s">
        <v>135</v>
      </c>
      <c r="B26" s="165" t="s">
        <v>108</v>
      </c>
      <c r="C26" s="166">
        <f>E26/12</f>
        <v>2569.7992916666667</v>
      </c>
      <c r="D26" s="166">
        <f>E26/C6/12</f>
        <v>0.110453608296903</v>
      </c>
      <c r="E26" s="167">
        <f>C9*1%</f>
        <v>30837.591499999999</v>
      </c>
    </row>
    <row r="27" spans="1:5" s="123" customFormat="1">
      <c r="A27" s="168"/>
      <c r="B27" s="149" t="s">
        <v>138</v>
      </c>
      <c r="C27" s="169">
        <f>SUM(C17:C26)</f>
        <v>184100.93481166664</v>
      </c>
      <c r="D27" s="169">
        <f>SUM(D17:D26)</f>
        <v>7.9129185717820425</v>
      </c>
      <c r="E27" s="169">
        <f>SUM(E17:E26)</f>
        <v>2209211.2177399998</v>
      </c>
    </row>
    <row r="28" spans="1:5" ht="32.25">
      <c r="A28" s="161"/>
      <c r="B28" s="170" t="s">
        <v>94</v>
      </c>
      <c r="C28" s="171">
        <f>E28/12</f>
        <v>25291.89518833335</v>
      </c>
      <c r="D28" s="171">
        <f>C28/C6</f>
        <v>1.0870814282179584</v>
      </c>
      <c r="E28" s="171">
        <f>C12-E27</f>
        <v>303502.7422600002</v>
      </c>
    </row>
    <row r="29" spans="1:5" ht="20.25">
      <c r="A29" s="172" t="s">
        <v>136</v>
      </c>
      <c r="B29" s="188" t="s">
        <v>148</v>
      </c>
      <c r="C29" s="158">
        <f t="shared" ref="C29:C31" si="1">E29/12</f>
        <v>8361.11</v>
      </c>
      <c r="D29" s="164">
        <f>C29/C6</f>
        <v>0.35937233380913763</v>
      </c>
      <c r="E29" s="167">
        <v>100333.32</v>
      </c>
    </row>
    <row r="30" spans="1:5" ht="20.25">
      <c r="A30" s="172" t="s">
        <v>147</v>
      </c>
      <c r="B30" s="189" t="s">
        <v>145</v>
      </c>
      <c r="C30" s="158">
        <f>E30/12</f>
        <v>12746.25</v>
      </c>
      <c r="D30" s="164">
        <f>C30/C6</f>
        <v>0.54785185338007991</v>
      </c>
      <c r="E30" s="167">
        <v>152955</v>
      </c>
    </row>
    <row r="31" spans="1:5" ht="20.25">
      <c r="A31" s="172" t="s">
        <v>137</v>
      </c>
      <c r="B31" s="189" t="s">
        <v>157</v>
      </c>
      <c r="C31" s="158">
        <f t="shared" si="1"/>
        <v>5320</v>
      </c>
      <c r="D31" s="164">
        <f>C31/C6</f>
        <v>0.2286611246430931</v>
      </c>
      <c r="E31" s="162">
        <v>63840</v>
      </c>
    </row>
    <row r="32" spans="1:5" ht="20.25">
      <c r="A32" s="172" t="s">
        <v>149</v>
      </c>
      <c r="B32" s="189"/>
      <c r="C32" s="166">
        <f>E32/12</f>
        <v>0</v>
      </c>
      <c r="D32" s="174">
        <f>C32/C6</f>
        <v>0</v>
      </c>
      <c r="E32" s="174"/>
    </row>
    <row r="33" spans="1:6">
      <c r="A33" s="159"/>
      <c r="B33" s="175" t="s">
        <v>155</v>
      </c>
      <c r="C33" s="169">
        <f>SUM(C29:C32)</f>
        <v>26427.360000000001</v>
      </c>
      <c r="D33" s="169">
        <f>SUM(D29:D32)</f>
        <v>1.1358853118323107</v>
      </c>
      <c r="E33" s="169">
        <f>SUM(E29:E32)</f>
        <v>317128.32000000001</v>
      </c>
      <c r="F33" s="133"/>
    </row>
    <row r="34" spans="1:6">
      <c r="A34" s="172" t="s">
        <v>150</v>
      </c>
      <c r="B34" s="176" t="s">
        <v>154</v>
      </c>
      <c r="C34" s="171">
        <f>E34/12</f>
        <v>49730.195</v>
      </c>
      <c r="D34" s="171">
        <f>C34/C6</f>
        <v>2.1374741198158507</v>
      </c>
      <c r="E34" s="171">
        <v>596762.34</v>
      </c>
    </row>
    <row r="35" spans="1:6">
      <c r="A35" s="172" t="s">
        <v>151</v>
      </c>
      <c r="B35" s="173" t="s">
        <v>146</v>
      </c>
      <c r="C35" s="174">
        <f>E35/12</f>
        <v>8329.1666666666661</v>
      </c>
      <c r="D35" s="174">
        <f>C35/C6</f>
        <v>0.35799936416160955</v>
      </c>
      <c r="E35" s="174">
        <v>99950</v>
      </c>
    </row>
    <row r="36" spans="1:6">
      <c r="A36" s="172" t="s">
        <v>156</v>
      </c>
      <c r="B36" s="173" t="s">
        <v>144</v>
      </c>
      <c r="C36" s="174">
        <f>E36/12</f>
        <v>6150</v>
      </c>
      <c r="D36" s="174">
        <f>C36/C6</f>
        <v>0.26433569860056816</v>
      </c>
      <c r="E36" s="174">
        <v>73800</v>
      </c>
    </row>
    <row r="37" spans="1:6">
      <c r="A37" s="172" t="s">
        <v>152</v>
      </c>
      <c r="B37" s="160" t="s">
        <v>142</v>
      </c>
      <c r="C37" s="174">
        <f>E37/12</f>
        <v>10000</v>
      </c>
      <c r="D37" s="174">
        <f>C37/C6</f>
        <v>0.42981414406596447</v>
      </c>
      <c r="E37" s="174">
        <v>120000</v>
      </c>
    </row>
    <row r="38" spans="1:6">
      <c r="A38" s="172" t="s">
        <v>158</v>
      </c>
      <c r="B38" s="165" t="s">
        <v>131</v>
      </c>
      <c r="C38" s="174">
        <f>E38/12</f>
        <v>4997</v>
      </c>
      <c r="D38" s="174">
        <f>C38/C6</f>
        <v>0.21477812778976244</v>
      </c>
      <c r="E38" s="174">
        <v>59964</v>
      </c>
    </row>
    <row r="39" spans="1:6">
      <c r="A39" s="172" t="s">
        <v>159</v>
      </c>
      <c r="B39" s="163" t="s">
        <v>153</v>
      </c>
      <c r="C39" s="174">
        <f>E39/12</f>
        <v>666.66666666666663</v>
      </c>
      <c r="D39" s="174">
        <f>C39/C6</f>
        <v>2.8654276271064295E-2</v>
      </c>
      <c r="E39" s="174">
        <v>8000</v>
      </c>
    </row>
    <row r="40" spans="1:6" ht="18" customHeight="1">
      <c r="A40" s="160" t="s">
        <v>160</v>
      </c>
      <c r="B40" s="165" t="s">
        <v>143</v>
      </c>
      <c r="C40" s="158">
        <f>E40/12</f>
        <v>1666.6666666666667</v>
      </c>
      <c r="D40" s="164">
        <f>C40/C6</f>
        <v>7.1635690677660749E-2</v>
      </c>
      <c r="E40" s="158">
        <v>20000</v>
      </c>
    </row>
    <row r="41" spans="1:6" ht="33" customHeight="1">
      <c r="A41" s="159"/>
      <c r="B41" s="254" t="s">
        <v>139</v>
      </c>
      <c r="C41" s="255"/>
      <c r="D41" s="177">
        <f>D27+D33</f>
        <v>9.0488038836143527</v>
      </c>
      <c r="E41" s="178"/>
    </row>
    <row r="42" spans="1:6">
      <c r="A42" s="179"/>
      <c r="B42" s="179"/>
      <c r="C42" s="180"/>
      <c r="D42" s="181"/>
      <c r="E42" s="180"/>
    </row>
    <row r="43" spans="1:6" ht="42" customHeight="1">
      <c r="A43" s="179"/>
      <c r="B43" s="182" t="s">
        <v>140</v>
      </c>
      <c r="C43" s="183">
        <v>8216</v>
      </c>
      <c r="D43" s="183">
        <f>C43/100*88</f>
        <v>7230.08</v>
      </c>
      <c r="E43" s="181"/>
    </row>
    <row r="44" spans="1:6">
      <c r="A44" s="179"/>
      <c r="B44" s="179"/>
      <c r="C44" s="180"/>
      <c r="D44" s="180"/>
      <c r="E44" s="180"/>
    </row>
    <row r="45" spans="1:6">
      <c r="A45" s="184"/>
      <c r="B45" s="256" t="s">
        <v>95</v>
      </c>
      <c r="C45" s="257"/>
      <c r="D45" s="257"/>
      <c r="E45" s="258"/>
    </row>
    <row r="46" spans="1:6" ht="40.5" customHeight="1">
      <c r="A46" s="184"/>
      <c r="B46" s="259"/>
      <c r="C46" s="260"/>
      <c r="D46" s="260"/>
      <c r="E46" s="261"/>
    </row>
    <row r="47" spans="1:6" ht="46.5" customHeight="1">
      <c r="A47" s="185" t="s">
        <v>39</v>
      </c>
      <c r="B47" s="185"/>
      <c r="C47" s="186"/>
      <c r="D47" s="185"/>
      <c r="E47" s="187"/>
    </row>
    <row r="48" spans="1:6">
      <c r="A48" s="126"/>
      <c r="B48" s="126"/>
      <c r="C48" s="131"/>
      <c r="D48" s="127"/>
      <c r="E48" s="127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132"/>
      <c r="B59" s="13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131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  <row r="95" spans="1:5" s="75" customFormat="1">
      <c r="A95" s="72"/>
      <c r="B95" s="72"/>
      <c r="C95" s="72"/>
      <c r="D95" s="131"/>
      <c r="E95" s="131"/>
    </row>
  </sheetData>
  <mergeCells count="12">
    <mergeCell ref="C8:E8"/>
    <mergeCell ref="A2:E2"/>
    <mergeCell ref="C4:E4"/>
    <mergeCell ref="C5:E5"/>
    <mergeCell ref="C6:E6"/>
    <mergeCell ref="B41:C41"/>
    <mergeCell ref="B45:E46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40.5" customHeight="1">
      <c r="A2" s="240" t="s">
        <v>128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9</v>
      </c>
      <c r="D5" s="243"/>
      <c r="E5" s="243"/>
      <c r="F5" s="77"/>
    </row>
    <row r="6" spans="1:7" ht="19.5">
      <c r="B6" s="78" t="s">
        <v>2</v>
      </c>
      <c r="C6" s="242">
        <v>17806.240000000002</v>
      </c>
      <c r="D6" s="243"/>
      <c r="E6" s="243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129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9</v>
      </c>
      <c r="D5" s="243"/>
      <c r="E5" s="243"/>
      <c r="F5" s="77"/>
    </row>
    <row r="6" spans="1:7" ht="19.5">
      <c r="B6" s="78" t="s">
        <v>2</v>
      </c>
      <c r="C6" s="242">
        <v>17771.009999999998</v>
      </c>
      <c r="D6" s="243"/>
      <c r="E6" s="243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5.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130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3213.97</v>
      </c>
      <c r="D6" s="243"/>
      <c r="E6" s="24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66.7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1" t="s">
        <v>41</v>
      </c>
      <c r="F1" s="211"/>
      <c r="G1" s="211"/>
    </row>
    <row r="2" spans="1:7" ht="50.25" customHeight="1">
      <c r="A2" s="240" t="s">
        <v>100</v>
      </c>
      <c r="B2" s="240"/>
      <c r="C2" s="240"/>
      <c r="D2" s="240"/>
      <c r="E2" s="240"/>
      <c r="F2" s="240"/>
      <c r="G2" s="24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41" t="s">
        <v>101</v>
      </c>
      <c r="D4" s="227"/>
      <c r="E4" s="227"/>
      <c r="F4" s="74"/>
      <c r="G4" s="75"/>
    </row>
    <row r="5" spans="1:7" s="76" customFormat="1" ht="19.5">
      <c r="A5" s="72"/>
      <c r="B5" s="73" t="s">
        <v>1</v>
      </c>
      <c r="C5" s="242">
        <v>4</v>
      </c>
      <c r="D5" s="243"/>
      <c r="E5" s="243"/>
      <c r="F5" s="77"/>
      <c r="G5" s="75"/>
    </row>
    <row r="6" spans="1:7" s="76" customFormat="1" ht="19.5">
      <c r="A6" s="72"/>
      <c r="B6" s="78" t="s">
        <v>2</v>
      </c>
      <c r="C6" s="252">
        <v>2256.3000000000002</v>
      </c>
      <c r="D6" s="253"/>
      <c r="E6" s="253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36"/>
      <c r="D8" s="237"/>
      <c r="E8" s="238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50"/>
      <c r="B13" s="251"/>
      <c r="C13" s="251"/>
      <c r="D13" s="251"/>
      <c r="E13" s="214"/>
      <c r="F13" s="214"/>
      <c r="G13" s="214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98" t="s">
        <v>4</v>
      </c>
      <c r="B15" s="200" t="s">
        <v>5</v>
      </c>
      <c r="C15" s="202" t="s">
        <v>32</v>
      </c>
      <c r="D15" s="204" t="s">
        <v>43</v>
      </c>
      <c r="E15" s="205"/>
      <c r="F15" s="202" t="s">
        <v>80</v>
      </c>
      <c r="G15" s="206" t="s">
        <v>52</v>
      </c>
    </row>
    <row r="16" spans="1:7" ht="45" customHeight="1">
      <c r="A16" s="199"/>
      <c r="B16" s="201"/>
      <c r="C16" s="203"/>
      <c r="D16" s="37" t="s">
        <v>6</v>
      </c>
      <c r="E16" s="45" t="s">
        <v>42</v>
      </c>
      <c r="F16" s="203"/>
      <c r="G16" s="207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90"/>
      <c r="C46" s="191"/>
      <c r="D46" s="192"/>
      <c r="E46" s="193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94" t="s">
        <v>34</v>
      </c>
      <c r="C48" s="194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44"/>
      <c r="C52" s="245"/>
      <c r="D52" s="245"/>
      <c r="E52" s="246"/>
      <c r="F52" s="6"/>
      <c r="G52" s="6"/>
    </row>
    <row r="53" spans="1:7" ht="52.5" customHeight="1">
      <c r="A53" s="27"/>
      <c r="B53" s="247" t="s">
        <v>95</v>
      </c>
      <c r="C53" s="248"/>
      <c r="D53" s="248"/>
      <c r="E53" s="249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1" t="s">
        <v>41</v>
      </c>
      <c r="F1" s="211"/>
      <c r="G1" s="211"/>
    </row>
    <row r="2" spans="1:7" ht="50.25" customHeight="1">
      <c r="A2" s="240" t="s">
        <v>105</v>
      </c>
      <c r="B2" s="240"/>
      <c r="C2" s="240"/>
      <c r="D2" s="240"/>
      <c r="E2" s="240"/>
      <c r="F2" s="240"/>
      <c r="G2" s="24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41" t="s">
        <v>107</v>
      </c>
      <c r="D4" s="227"/>
      <c r="E4" s="227"/>
      <c r="F4" s="74"/>
      <c r="G4" s="75"/>
    </row>
    <row r="5" spans="1:7" s="76" customFormat="1" ht="19.5">
      <c r="A5" s="72"/>
      <c r="B5" s="73" t="s">
        <v>1</v>
      </c>
      <c r="C5" s="242">
        <v>4</v>
      </c>
      <c r="D5" s="243"/>
      <c r="E5" s="243"/>
      <c r="F5" s="77"/>
      <c r="G5" s="75"/>
    </row>
    <row r="6" spans="1:7" s="76" customFormat="1" ht="19.5">
      <c r="A6" s="72"/>
      <c r="B6" s="78" t="s">
        <v>2</v>
      </c>
      <c r="C6" s="242">
        <v>7165.3</v>
      </c>
      <c r="D6" s="243"/>
      <c r="E6" s="243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36"/>
      <c r="D8" s="237"/>
      <c r="E8" s="238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50"/>
      <c r="B13" s="251"/>
      <c r="C13" s="251"/>
      <c r="D13" s="251"/>
      <c r="E13" s="214"/>
      <c r="F13" s="214"/>
      <c r="G13" s="214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98" t="s">
        <v>4</v>
      </c>
      <c r="B15" s="200" t="s">
        <v>5</v>
      </c>
      <c r="C15" s="202" t="s">
        <v>32</v>
      </c>
      <c r="D15" s="204" t="s">
        <v>43</v>
      </c>
      <c r="E15" s="205"/>
      <c r="F15" s="202" t="s">
        <v>80</v>
      </c>
      <c r="G15" s="206" t="s">
        <v>52</v>
      </c>
    </row>
    <row r="16" spans="1:7" ht="45" customHeight="1">
      <c r="A16" s="199"/>
      <c r="B16" s="201"/>
      <c r="C16" s="203"/>
      <c r="D16" s="94" t="s">
        <v>6</v>
      </c>
      <c r="E16" s="45" t="s">
        <v>42</v>
      </c>
      <c r="F16" s="203"/>
      <c r="G16" s="207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90"/>
      <c r="C48" s="191"/>
      <c r="D48" s="192"/>
      <c r="E48" s="193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94" t="s">
        <v>34</v>
      </c>
      <c r="C50" s="194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44"/>
      <c r="C60" s="245"/>
      <c r="D60" s="245"/>
      <c r="E60" s="246"/>
      <c r="F60" s="6"/>
      <c r="G60" s="6"/>
    </row>
    <row r="61" spans="1:7" ht="52.5" customHeight="1">
      <c r="A61" s="27"/>
      <c r="B61" s="247" t="s">
        <v>95</v>
      </c>
      <c r="C61" s="248"/>
      <c r="D61" s="248"/>
      <c r="E61" s="249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3.75" customHeight="1">
      <c r="A2" s="240" t="s">
        <v>106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9</v>
      </c>
      <c r="D5" s="243"/>
      <c r="E5" s="243"/>
      <c r="F5" s="77"/>
    </row>
    <row r="6" spans="1:7" ht="19.5">
      <c r="B6" s="78" t="s">
        <v>2</v>
      </c>
      <c r="C6" s="242">
        <v>18162.099999999999</v>
      </c>
      <c r="D6" s="243"/>
      <c r="E6" s="243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4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111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7</v>
      </c>
      <c r="D5" s="243"/>
      <c r="E5" s="243"/>
      <c r="F5" s="77"/>
    </row>
    <row r="6" spans="1:7" ht="19.5">
      <c r="B6" s="78" t="s">
        <v>2</v>
      </c>
      <c r="C6" s="242">
        <v>12392.69</v>
      </c>
      <c r="D6" s="243"/>
      <c r="E6" s="243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6.2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112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5</v>
      </c>
      <c r="D5" s="243"/>
      <c r="E5" s="243"/>
      <c r="F5" s="77"/>
    </row>
    <row r="6" spans="1:7" ht="19.5">
      <c r="B6" s="78" t="s">
        <v>2</v>
      </c>
      <c r="C6" s="242">
        <v>9285.86</v>
      </c>
      <c r="D6" s="243"/>
      <c r="E6" s="243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63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6.75" customHeight="1">
      <c r="A2" s="240" t="s">
        <v>113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3183</v>
      </c>
      <c r="D6" s="243"/>
      <c r="E6" s="24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6.25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9" t="s">
        <v>41</v>
      </c>
      <c r="F1" s="239"/>
      <c r="G1" s="239"/>
    </row>
    <row r="2" spans="1:7" ht="37.5" customHeight="1">
      <c r="A2" s="240" t="s">
        <v>114</v>
      </c>
      <c r="B2" s="240"/>
      <c r="C2" s="240"/>
      <c r="D2" s="240"/>
      <c r="E2" s="240"/>
      <c r="F2" s="240"/>
      <c r="G2" s="24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1" t="s">
        <v>110</v>
      </c>
      <c r="D4" s="227"/>
      <c r="E4" s="227"/>
      <c r="F4" s="74"/>
    </row>
    <row r="5" spans="1:7" ht="19.5">
      <c r="B5" s="73" t="s">
        <v>1</v>
      </c>
      <c r="C5" s="242">
        <v>1</v>
      </c>
      <c r="D5" s="243"/>
      <c r="E5" s="243"/>
      <c r="F5" s="77"/>
    </row>
    <row r="6" spans="1:7" ht="19.5">
      <c r="B6" s="78" t="s">
        <v>2</v>
      </c>
      <c r="C6" s="242">
        <v>3259.2</v>
      </c>
      <c r="D6" s="243"/>
      <c r="E6" s="243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36"/>
      <c r="D8" s="237"/>
      <c r="E8" s="238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25"/>
      <c r="B13" s="226"/>
      <c r="C13" s="226"/>
      <c r="D13" s="226"/>
      <c r="E13" s="227"/>
      <c r="F13" s="227"/>
      <c r="G13" s="22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28" t="s">
        <v>4</v>
      </c>
      <c r="B15" s="200" t="s">
        <v>5</v>
      </c>
      <c r="C15" s="230" t="s">
        <v>32</v>
      </c>
      <c r="D15" s="232" t="s">
        <v>43</v>
      </c>
      <c r="E15" s="233"/>
      <c r="F15" s="230" t="s">
        <v>80</v>
      </c>
      <c r="G15" s="234" t="s">
        <v>52</v>
      </c>
    </row>
    <row r="16" spans="1:7" ht="75">
      <c r="A16" s="229"/>
      <c r="B16" s="201"/>
      <c r="C16" s="231"/>
      <c r="D16" s="116" t="s">
        <v>6</v>
      </c>
      <c r="E16" s="116" t="s">
        <v>42</v>
      </c>
      <c r="F16" s="231"/>
      <c r="G16" s="235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0"/>
      <c r="C48" s="217"/>
      <c r="D48" s="192"/>
      <c r="E48" s="19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8" t="s">
        <v>34</v>
      </c>
      <c r="C50" s="21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9"/>
      <c r="C60" s="220"/>
      <c r="D60" s="220"/>
      <c r="E60" s="221"/>
      <c r="F60" s="76"/>
      <c r="G60" s="76"/>
    </row>
    <row r="61" spans="1:7" ht="54" customHeight="1">
      <c r="A61" s="128"/>
      <c r="B61" s="222" t="s">
        <v>95</v>
      </c>
      <c r="C61" s="223"/>
      <c r="D61" s="223"/>
      <c r="E61" s="22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2019-04-23T06:15:37Z</dcterms:modified>
</cp:coreProperties>
</file>