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<sst xmlns="http://schemas.openxmlformats.org/spreadsheetml/2006/main" count="147" uniqueCount="124">
  <si>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</si>
  <si>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</si>
  <si>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</si>
  <si>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</si>
  <si>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</si>
  <si>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</si>
  <si>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</si>
  <si>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</si>
  <si>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</si>
  <si>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</si>
  <si>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</si>
  <si>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</si>
  <si>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</si>
  <si>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</si>
  <si>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</si>
  <si>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</si>
  <si>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</si>
  <si>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</si>
  <si>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</si>
  <si>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</si>
  <si>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</si>
  <si>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</si>
  <si>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</si>
  <si>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</si>
  <si>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</si>
  <si>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</si>
  <si>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</si>
  <si>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</si>
  <si>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</si>
  <si>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</si>
  <si>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</si>
  <si>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</si>
  <si>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</si>
  <si>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</si>
  <si>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</si>
  <si>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</si>
  <si>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</si>
  <si>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</si>
  <si>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</si>
  <si>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</si>
  <si>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</si>
  <si>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</si>
  <si>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</si>
  <si>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</si>
  <si>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</si>
  <si>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</si>
  <si>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</si>
  <si>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</si>
  <si>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</si>
  <si>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</si>
  <si>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</si>
  <si>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</si>
  <si>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</si>
  <si>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</si>
  <si>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</si>
  <si>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</si>
  <si>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</si>
  <si>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</si>
  <si>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</si>
  <si>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</si>
  <si>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</si>
  <si>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</si>
  <si>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</si>
  <si>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</si>
  <si>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</si>
  <si>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</si>
  <si>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</si>
  <si>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</si>
  <si>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</si>
  <si>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</si>
  <si>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</si>
  <si>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</si>
  <si>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</si>
  <si>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</si>
  <si>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</si>
  <si>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</si>
  <si>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</si>
  <si>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</si>
  <si>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</si>
  <si>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</si>
  <si>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</si>
  <si>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</si>
  <si>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</si>
  <si>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</si>
  <si>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</si>
  <si>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</si>
  <si>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</si>
  <si>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</si>
  <si>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</si>
  <si>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</si>
  <si>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</si>
  <si>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</si>
  <si>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</si>
  <si>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</si>
  <si>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</si>
  <si>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</si>
  <si>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</si>
  <si>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</si>
  <si>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</si>
  <si>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</si>
  <si>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</si>
  <si>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</si>
  <si>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</si>
  <si>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</si>
  <si>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</si>
  <si>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</si>
  <si>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</si>
  <si>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</si>
  <si>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</si>
  <si>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</si>
  <si>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</si>
  <si>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</si>
  <si>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</si>
  <si>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</si>
  <si>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</si>
  <si>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</si>
  <si>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Очистка подвального помещения</t>
  </si>
  <si>
    <t>Промывка, опрессовка ОС</t>
  </si>
  <si>
    <t xml:space="preserve"> </t>
  </si>
  <si>
    <t>Проверка ОПУ</t>
  </si>
  <si>
    <t>5 этажный панельный</t>
  </si>
  <si>
    <t>План работ и услуг по содержанию и ремонту общего имущества МКД на 2019 год по адресу:                                                                           Попова,48</t>
  </si>
  <si>
    <t>Асфальтирование отмостки 80 м2</t>
  </si>
  <si>
    <t>Ремонт подъездов 2 шт.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</si>
</sst>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3" t="s">
        <v>41</v>
      </c>
      <c r="F1" s="133"/>
      <c r="G1" s="133"/>
    </row>
    <row r="2" spans="1:7" ht="30" customHeight="1">
      <c r="A2" s="134" t="s">
        <v>66</v>
      </c>
      <c r="B2" s="134"/>
      <c r="C2" s="134"/>
      <c r="D2" s="134"/>
      <c r="E2" s="134"/>
      <c r="F2" s="134"/>
      <c r="G2" s="134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5" t="s">
        <v>50</v>
      </c>
      <c r="D4" s="136"/>
      <c r="E4" s="136"/>
      <c r="F4" s="42"/>
    </row>
    <row r="5" spans="2:6" ht="15">
      <c r="B5" s="9" t="s">
        <v>1</v>
      </c>
      <c r="C5" s="137">
        <v>4</v>
      </c>
      <c r="D5" s="138"/>
      <c r="E5" s="138"/>
      <c r="F5" s="43"/>
    </row>
    <row r="6" spans="2:6" ht="15">
      <c r="B6" s="10" t="s">
        <v>2</v>
      </c>
      <c r="C6" s="137">
        <v>7505.5</v>
      </c>
      <c r="D6" s="138"/>
      <c r="E6" s="138"/>
      <c r="F6" s="43"/>
    </row>
    <row r="7" spans="2:6" ht="18.75" customHeight="1">
      <c r="B7" s="39" t="s">
        <v>47</v>
      </c>
      <c r="C7" s="130">
        <v>64200</v>
      </c>
      <c r="D7" s="131"/>
      <c r="E7" s="132"/>
      <c r="F7" s="44"/>
    </row>
    <row r="8" spans="2:4" ht="15">
      <c r="B8" s="56"/>
      <c r="D8" s="38">
        <v>9</v>
      </c>
    </row>
    <row r="9" spans="1:7" ht="15">
      <c r="A9" s="117" t="s">
        <v>3</v>
      </c>
      <c r="B9" s="118"/>
      <c r="C9" s="118"/>
      <c r="D9" s="118"/>
      <c r="E9" s="119"/>
      <c r="F9" s="119"/>
      <c r="G9" s="119"/>
    </row>
    <row r="10" spans="1:7" ht="65.25" customHeight="1">
      <c r="A10" s="120" t="s">
        <v>4</v>
      </c>
      <c r="B10" s="122" t="s">
        <v>5</v>
      </c>
      <c r="C10" s="124" t="s">
        <v>32</v>
      </c>
      <c r="D10" s="126" t="s">
        <v>43</v>
      </c>
      <c r="E10" s="127"/>
      <c r="F10" s="124" t="s">
        <v>80</v>
      </c>
      <c r="G10" s="128" t="s">
        <v>52</v>
      </c>
    </row>
    <row r="11" spans="1:7" ht="45" customHeight="1">
      <c r="A11" s="121"/>
      <c r="B11" s="123"/>
      <c r="C11" s="125"/>
      <c r="D11" s="37" t="s">
        <v>6</v>
      </c>
      <c r="E11" s="45" t="s">
        <v>42</v>
      </c>
      <c r="F11" s="125"/>
      <c r="G11" s="12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2" t="s">
        <v>35</v>
      </c>
      <c r="C44" s="113"/>
      <c r="D44" s="114">
        <f>D43-(C7/12/C6+(D46)/C6)</f>
        <v>19.403493534057016</v>
      </c>
      <c r="E44" s="11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6" t="s">
        <v>34</v>
      </c>
      <c r="C46" s="11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7" zoomScaleNormal="77" zoomScalePageLayoutView="0" workbookViewId="0" topLeftCell="A1">
      <selection activeCell="H37" sqref="H37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57" t="s">
        <v>121</v>
      </c>
      <c r="B2" s="157"/>
      <c r="C2" s="157"/>
      <c r="D2" s="157"/>
      <c r="E2" s="157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8" t="s">
        <v>120</v>
      </c>
      <c r="D4" s="147"/>
      <c r="E4" s="147"/>
    </row>
    <row r="5" spans="2:5" ht="19.5">
      <c r="B5" s="65" t="s">
        <v>1</v>
      </c>
      <c r="C5" s="159">
        <v>4</v>
      </c>
      <c r="D5" s="160"/>
      <c r="E5" s="160"/>
    </row>
    <row r="6" spans="2:5" ht="19.5">
      <c r="B6" s="67" t="s">
        <v>2</v>
      </c>
      <c r="C6" s="159">
        <v>2677.9</v>
      </c>
      <c r="D6" s="160"/>
      <c r="E6" s="160"/>
    </row>
    <row r="7" spans="2:5" ht="19.5">
      <c r="B7" s="67" t="s">
        <v>88</v>
      </c>
      <c r="C7" s="68">
        <v>630</v>
      </c>
      <c r="D7" s="69"/>
      <c r="E7" s="70"/>
    </row>
    <row r="8" spans="2:5" ht="39">
      <c r="B8" s="77" t="s">
        <v>93</v>
      </c>
      <c r="C8" s="154"/>
      <c r="D8" s="155"/>
      <c r="E8" s="156"/>
    </row>
    <row r="9" spans="2:5" ht="19.5">
      <c r="B9" s="71" t="s">
        <v>89</v>
      </c>
      <c r="C9" s="72">
        <v>240745.17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D48*12</f>
        <v>17424</v>
      </c>
      <c r="D11" s="63"/>
      <c r="E11" s="46"/>
    </row>
    <row r="12" spans="2:5" ht="18.75">
      <c r="B12" s="75" t="s">
        <v>87</v>
      </c>
      <c r="C12" s="105">
        <f>C6*C10*12</f>
        <v>273145.80000000005</v>
      </c>
      <c r="D12" s="63"/>
      <c r="E12" s="46"/>
    </row>
    <row r="13" spans="1:5" ht="18.75">
      <c r="A13" s="145"/>
      <c r="B13" s="146"/>
      <c r="C13" s="146"/>
      <c r="D13" s="146"/>
      <c r="E13" s="147"/>
    </row>
    <row r="14" spans="1:5" ht="18.75">
      <c r="A14" s="82"/>
      <c r="B14" s="83"/>
      <c r="C14" s="83"/>
      <c r="D14" s="84"/>
      <c r="E14" s="85"/>
    </row>
    <row r="15" spans="1:5" ht="18.75" customHeight="1">
      <c r="A15" s="148" t="s">
        <v>4</v>
      </c>
      <c r="B15" s="122" t="s">
        <v>5</v>
      </c>
      <c r="C15" s="150" t="s">
        <v>32</v>
      </c>
      <c r="D15" s="152" t="s">
        <v>43</v>
      </c>
      <c r="E15" s="153"/>
    </row>
    <row r="16" spans="1:5" ht="75">
      <c r="A16" s="149"/>
      <c r="B16" s="123"/>
      <c r="C16" s="151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15103.356</v>
      </c>
      <c r="D17" s="15">
        <v>5.64</v>
      </c>
      <c r="E17" s="15">
        <f>C17*12</f>
        <v>181240.272</v>
      </c>
    </row>
    <row r="18" spans="1:5" ht="18.75">
      <c r="A18" s="79" t="s">
        <v>10</v>
      </c>
      <c r="B18" s="18" t="s">
        <v>11</v>
      </c>
      <c r="C18" s="15">
        <f>0.67*C6</f>
        <v>1794.1930000000002</v>
      </c>
      <c r="D18" s="15">
        <v>0.67</v>
      </c>
      <c r="E18" s="15">
        <f>C18*12</f>
        <v>21530.316000000003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0.5041263676761641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123.375</v>
      </c>
      <c r="D21" s="54">
        <f>C21/C6</f>
        <v>0.04607154860151611</v>
      </c>
      <c r="E21" s="15">
        <f>C7*2.35</f>
        <v>1480.5</v>
      </c>
    </row>
    <row r="22" spans="1:5" ht="18.75">
      <c r="A22" s="87" t="s">
        <v>45</v>
      </c>
      <c r="B22" s="1" t="s">
        <v>85</v>
      </c>
      <c r="C22" s="15">
        <f>E22/12</f>
        <v>85.05</v>
      </c>
      <c r="D22" s="54">
        <f>C22/C6</f>
        <v>0.03175996116359834</v>
      </c>
      <c r="E22" s="15">
        <f>C7*1.62</f>
        <v>1020.6</v>
      </c>
    </row>
    <row r="23" spans="1:5" s="88" customFormat="1" ht="18.75">
      <c r="A23" s="87" t="s">
        <v>95</v>
      </c>
      <c r="B23" s="1" t="s">
        <v>37</v>
      </c>
      <c r="C23" s="15">
        <f>C12*12%/12</f>
        <v>2731.4580000000005</v>
      </c>
      <c r="D23" s="15">
        <f>C23/C6</f>
        <v>1.0200000000000002</v>
      </c>
      <c r="E23" s="3">
        <f>C12*12%</f>
        <v>32777.49600000001</v>
      </c>
    </row>
    <row r="24" spans="1:5" ht="37.5">
      <c r="A24" s="87" t="s">
        <v>96</v>
      </c>
      <c r="B24" s="1" t="s">
        <v>83</v>
      </c>
      <c r="C24" s="15">
        <f>C12*0.9%/12</f>
        <v>204.85935000000006</v>
      </c>
      <c r="D24" s="15">
        <f>C24/C6</f>
        <v>0.07650000000000003</v>
      </c>
      <c r="E24" s="3">
        <f>C12*0.9%</f>
        <v>2458.3122000000008</v>
      </c>
    </row>
    <row r="25" spans="1:5" s="88" customFormat="1" ht="18.75">
      <c r="A25" s="87" t="s">
        <v>97</v>
      </c>
      <c r="B25" s="1" t="s">
        <v>84</v>
      </c>
      <c r="C25" s="15">
        <f>C12*2.5%/12</f>
        <v>569.0537500000002</v>
      </c>
      <c r="D25" s="15">
        <f>C25/C6</f>
        <v>0.21250000000000005</v>
      </c>
      <c r="E25" s="3">
        <f>C25*12</f>
        <v>6828.645000000002</v>
      </c>
    </row>
    <row r="26" spans="1:5" s="90" customFormat="1" ht="18.75">
      <c r="A26" s="87" t="s">
        <v>98</v>
      </c>
      <c r="B26" s="48" t="s">
        <v>94</v>
      </c>
      <c r="C26" s="49">
        <f>E26/12</f>
        <v>200.62097500000002</v>
      </c>
      <c r="D26" s="49">
        <f>E26/C6/12</f>
        <v>0.07491727659733373</v>
      </c>
      <c r="E26" s="50">
        <f>C9*1%</f>
        <v>2407.4517</v>
      </c>
    </row>
    <row r="27" spans="1:5" s="92" customFormat="1" ht="18.75">
      <c r="A27" s="91"/>
      <c r="B27" s="63" t="s">
        <v>108</v>
      </c>
      <c r="C27" s="14">
        <f>SUM(C17:C26)</f>
        <v>22161.966075</v>
      </c>
      <c r="D27" s="14">
        <f>SUM(D17:D26)</f>
        <v>8.275875154038614</v>
      </c>
      <c r="E27" s="14">
        <f>SUM(E17:E26)</f>
        <v>265943.5929</v>
      </c>
    </row>
    <row r="28" spans="1:5" ht="37.5">
      <c r="A28" s="87"/>
      <c r="B28" s="109" t="s">
        <v>91</v>
      </c>
      <c r="C28" s="110">
        <f>E28/12</f>
        <v>600.1839250000048</v>
      </c>
      <c r="D28" s="110">
        <f>C28/C6</f>
        <v>0.22412484596138946</v>
      </c>
      <c r="E28" s="110">
        <f>C12-E27</f>
        <v>7202.207100000058</v>
      </c>
    </row>
    <row r="29" spans="1:5" ht="18.75">
      <c r="A29" s="89" t="s">
        <v>99</v>
      </c>
      <c r="B29" s="48" t="s">
        <v>122</v>
      </c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89" t="s">
        <v>100</v>
      </c>
      <c r="B30" s="48" t="s">
        <v>123</v>
      </c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101</v>
      </c>
      <c r="B31" s="48" t="s">
        <v>116</v>
      </c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102</v>
      </c>
      <c r="B32" s="48" t="s">
        <v>117</v>
      </c>
      <c r="C32" s="49">
        <f t="shared" si="0"/>
        <v>0</v>
      </c>
      <c r="D32" s="54">
        <f>C32/C6</f>
        <v>0</v>
      </c>
      <c r="E32" s="50"/>
    </row>
    <row r="33" spans="1:5" ht="18.75">
      <c r="A33" s="89" t="s">
        <v>103</v>
      </c>
      <c r="B33" s="48" t="s">
        <v>119</v>
      </c>
      <c r="C33" s="49">
        <f t="shared" si="0"/>
        <v>2899.5</v>
      </c>
      <c r="D33" s="54">
        <f>C33/C6</f>
        <v>1.0827514096866948</v>
      </c>
      <c r="E33" s="50">
        <v>34794</v>
      </c>
    </row>
    <row r="34" spans="1:5" ht="18.75">
      <c r="A34" s="89" t="s">
        <v>104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  <c r="G38" s="66" t="s">
        <v>118</v>
      </c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2899.5</v>
      </c>
      <c r="D41" s="14">
        <f>SUM(D29:D40)</f>
        <v>1.0827514096866948</v>
      </c>
      <c r="E41" s="14">
        <f>SUM(E29:E40)</f>
        <v>34794</v>
      </c>
      <c r="F41" s="100"/>
    </row>
    <row r="42" spans="1:5" ht="18" customHeight="1">
      <c r="A42" s="18"/>
      <c r="B42" s="111" t="s">
        <v>115</v>
      </c>
      <c r="C42" s="108"/>
      <c r="D42" s="108"/>
      <c r="E42" s="108">
        <v>-15691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12" t="s">
        <v>113</v>
      </c>
      <c r="C46" s="161"/>
      <c r="D46" s="101">
        <f>D27+D41</f>
        <v>9.35862656372531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114</v>
      </c>
      <c r="C48" s="103">
        <v>1650</v>
      </c>
      <c r="D48" s="103">
        <f>C48/100*88</f>
        <v>1452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39" t="s">
        <v>92</v>
      </c>
      <c r="C50" s="140"/>
      <c r="D50" s="140"/>
      <c r="E50" s="141"/>
    </row>
    <row r="51" spans="1:5" ht="60" customHeight="1">
      <c r="A51" s="95"/>
      <c r="B51" s="142"/>
      <c r="C51" s="143"/>
      <c r="D51" s="143"/>
      <c r="E51" s="144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2018-12-26T04:36:46Z</dcterms:modified>
  <cp:category/>
  <cp:version/>
  <cp:contentType/>
  <cp:contentStatus/>
</cp:coreProperties>
</file>