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20" yWindow="195" windowWidth="12120" windowHeight="8010" tabRatio="976" firstSheet="13" activeTab="21"/>
  </bookViews>
  <sheets>
    <sheet name="Лист2" sheetId="1" state="hidden" r:id="rId1"/>
    <sheet name="А. Петр. 266" sheetId="2" r:id="rId2"/>
    <sheet name="Шук. 26а" sheetId="3" r:id="rId3"/>
    <sheet name="Шук, 28" sheetId="4" r:id="rId4"/>
    <sheet name="Шук, 34" sheetId="5" r:id="rId5"/>
    <sheet name="С. Пол. 31" sheetId="6" r:id="rId6"/>
    <sheet name="С. Пол. 29" sheetId="7" r:id="rId7"/>
    <sheet name="С. Пол. 27 кор1" sheetId="8" r:id="rId8"/>
    <sheet name="С. Пол. 27 корп. 2" sheetId="9" r:id="rId9"/>
    <sheet name="С. Пол. 23а" sheetId="10" r:id="rId10"/>
    <sheet name="С. Пол. 23" sheetId="11" r:id="rId11"/>
    <sheet name="Г. Исак. 253 кор. 1" sheetId="12" r:id="rId12"/>
    <sheet name="Г. Исак. 253 кор. 2" sheetId="13" r:id="rId13"/>
    <sheet name="Г. Исак, 251" sheetId="14" r:id="rId14"/>
    <sheet name="Г. Исак. 249а" sheetId="15" r:id="rId15"/>
    <sheet name="Попова, 10 корп.1" sheetId="16" r:id="rId16"/>
    <sheet name="Попова, 10 корп. 2" sheetId="17" r:id="rId17"/>
    <sheet name="Монт. 11 корп. 1" sheetId="18" r:id="rId18"/>
    <sheet name="Монт. 11 корп. 2" sheetId="19" r:id="rId19"/>
    <sheet name="В. Кащ. 17 корп. 1" sheetId="20" r:id="rId20"/>
    <sheet name="В. Кащ. 17 корп. 2" sheetId="21" r:id="rId21"/>
    <sheet name="В. Кащ. 16" sheetId="22" r:id="rId22"/>
    <sheet name="Гущ. 160" sheetId="23" r:id="rId23"/>
    <sheet name="Гущ. 154" sheetId="24" r:id="rId24"/>
    <sheet name="Э. Алекс. 70" sheetId="25" r:id="rId25"/>
    <sheet name="Лист24" sheetId="26" state="hidden" r:id="rId26"/>
    <sheet name="Лист25" sheetId="27" state="hidden" r:id="rId27"/>
  </sheets>
  <definedNames/>
  <calcPr fullCalcOnLoad="1"/>
</workbook>
</file>

<file path=xl/sharedStrings.xml><?xml version="1.0" encoding="utf-8"?>
<sst xmlns="http://schemas.openxmlformats.org/spreadsheetml/2006/main" count="1272" uniqueCount="160">
  <si>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</si>
  <si>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</si>
  <si>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</si>
  <si>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</si>
  <si>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</si>
  <si>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</si>
  <si>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</si>
  <si>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</si>
  <si>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</si>
  <si>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</si>
  <si>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</si>
  <si>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</si>
  <si>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</si>
  <si>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</si>
  <si>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</si>
  <si>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</si>
  <si>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</si>
  <si>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</si>
  <si>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</si>
  <si>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</si>
  <si>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</si>
  <si>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</si>
  <si>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</si>
  <si>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</si>
  <si>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</si>
  <si>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</si>
  <si>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</si>
  <si>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</si>
  <si>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</si>
  <si>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</si>
  <si>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</si>
  <si>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Текущее содержание МКД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</si>
  <si>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</si>
  <si>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</si>
  <si>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</si>
  <si>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</si>
  <si>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</si>
  <si>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</si>
  <si>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Дератизация подвального помещения</t>
  </si>
  <si>
    <t>Главный инженер ______________/_____________________________</t>
  </si>
  <si>
    <t>2.13</t>
  </si>
  <si>
    <t>Утвержден общим собранием собственников</t>
  </si>
  <si>
    <t xml:space="preserve">ориентировочная сумма в год, руб. </t>
  </si>
  <si>
    <t>План</t>
  </si>
  <si>
    <t>в расчете на 1м2</t>
  </si>
  <si>
    <t>2.5.</t>
  </si>
  <si>
    <t>2.14</t>
  </si>
  <si>
    <t>Задоженность (-), переплата (+) посостоянию на 01.01.2018</t>
  </si>
  <si>
    <t>Сопротивление изоляции (замеры электробезопасности)</t>
  </si>
  <si>
    <t>Герметизация теплового ввода (гидрозатвор)</t>
  </si>
  <si>
    <t>9 этажный панельный дом</t>
  </si>
  <si>
    <t>ПроДвижение</t>
  </si>
  <si>
    <t>За счет прочих средств (по предоставлению протокола собственников)</t>
  </si>
  <si>
    <t>2.15</t>
  </si>
  <si>
    <t>2.16</t>
  </si>
  <si>
    <t>2.17</t>
  </si>
  <si>
    <t>2.18</t>
  </si>
  <si>
    <t>2.19</t>
  </si>
  <si>
    <t>Страхование лифтов</t>
  </si>
  <si>
    <t xml:space="preserve">Установка видеонаблюдения </t>
  </si>
  <si>
    <t>Установка и обслуж. автоматизир.теплового пункта</t>
  </si>
  <si>
    <t>Установка энергосберегающего освещения в подъездах</t>
  </si>
  <si>
    <t>Замена опорной арматуры (кран шар.,вентель,задвижка)</t>
  </si>
  <si>
    <t>Дезинсекция мусоростволов, мусорокамер 1промывка</t>
  </si>
  <si>
    <t>Оранжевый слон</t>
  </si>
  <si>
    <t>МТС</t>
  </si>
  <si>
    <t>План работ и услуг по содержанию и ремонту общего имущества МКД на 2018 год по адресу:                                         В.Кащеевой, 2</t>
  </si>
  <si>
    <t>Ремонт межпанельных швов 20 м/п (по заявкам)</t>
  </si>
  <si>
    <t>Ремонт кровли -40 м.кв. (по заявкам)</t>
  </si>
  <si>
    <t>Ремонт (покраска) цоколя 200 м.кв.</t>
  </si>
  <si>
    <t>Диагностика лифтов 4 шт.</t>
  </si>
  <si>
    <t>Последиагностический ремонт лифтов 4 шт.</t>
  </si>
  <si>
    <t>Вознаграждение Совету дома</t>
  </si>
  <si>
    <t>2.20</t>
  </si>
  <si>
    <t>2.21</t>
  </si>
  <si>
    <t>2.22</t>
  </si>
  <si>
    <t>2.23</t>
  </si>
  <si>
    <t>Устранить спускники на трубопроводе ГВС до приборов</t>
  </si>
  <si>
    <t>Установка скамеек 4 шт.</t>
  </si>
  <si>
    <t>Изоляция (подготовка к зиме) 290м</t>
  </si>
  <si>
    <t>За счет средств текущего содержания жилья (ТСЖ)</t>
  </si>
  <si>
    <t>650</t>
  </si>
  <si>
    <t>ЗАО "ЗапсибТТК"</t>
  </si>
  <si>
    <t>Сборы за обслуживание системой "Город" и ООО "Вычислительный центр ЖКХ"  (0,9%)</t>
  </si>
  <si>
    <t>Обслуживанеие Банком (2,5%)</t>
  </si>
  <si>
    <t>Дезинсекция подвального помещения</t>
  </si>
  <si>
    <t>Госпошлина ???????</t>
  </si>
  <si>
    <t>Тариф на содержание</t>
  </si>
  <si>
    <t>Годовой доход МКД</t>
  </si>
  <si>
    <t>площадь подвального помещения</t>
  </si>
  <si>
    <t>Оплата председателю МКД</t>
  </si>
  <si>
    <t>Сумма задолженности МКД за ресурсы</t>
  </si>
  <si>
    <t>итого услуги по управлению и содержанию МКД</t>
  </si>
  <si>
    <t>Прочие доходы дома</t>
  </si>
  <si>
    <t>Остаток денежных средств на текущий ремонт МКД  с учетом прочих доходов (справочно)</t>
  </si>
  <si>
    <t>ВНЕСЕНИЕ ДОПОЛНЕНИЙ В ПЛАН РАБОТ ПО ТЕКУЩЕМУ РЕМОНТУ МКД ПРОИЗВОДИТСЯ С 01.04.2019- 15.04.2019 ПО ИТОГАМ ГОДОВОГО ОТЧЕТА ЗА 2018 ГОД И УТВЕРЖДАЕТСЯ УПОЛНОМОЧЕННЫМ СОВЕТОМ МКД</t>
  </si>
  <si>
    <t>Задоженность (-), переплата (+) посостоянию на 01.01.2019</t>
  </si>
  <si>
    <t>3</t>
  </si>
  <si>
    <t>4</t>
  </si>
  <si>
    <t xml:space="preserve">Госпошлина </t>
  </si>
  <si>
    <t>План работ и услуг по содержанию и ремонту общего имущества МКД на 2019 год по адресу:                                              Шукшина, 26а</t>
  </si>
  <si>
    <t>5 этажный кирпичьный дом</t>
  </si>
  <si>
    <t>Ремонт входов</t>
  </si>
  <si>
    <t>Ремонт подъездов</t>
  </si>
  <si>
    <t xml:space="preserve">Ремонт кровли </t>
  </si>
  <si>
    <t>План работ и услуг по содержанию и ремонту общего имущества МКД на 2019 год по адресу:                                         Шукшина. 28</t>
  </si>
  <si>
    <t>План работ и услуг по содержанию и ремонту общего имущества МКД на 2019 год по адресу:                                                                           Шукшина, 34</t>
  </si>
  <si>
    <t>10- этажный панельный дом</t>
  </si>
  <si>
    <t>Госпошлина</t>
  </si>
  <si>
    <t>План работ и услуг по содержанию и ремонту общего имущества МКД на 2019 год по адресу:                                                                           А. Петрова, 266</t>
  </si>
  <si>
    <t>9-этажный панельный дом</t>
  </si>
  <si>
    <t>План работ и услуг по содержанию и ремонту общего имущества МКД на 2019 год по адресу:                                                                           С. Поляна, 31</t>
  </si>
  <si>
    <t>План работ и услуг по содержанию и ремонту общего имущества МКД на 2019 год по адресу:                                                                           С. Поляна, 29</t>
  </si>
  <si>
    <t>План работ и услуг по содержанию и ремонту общего имущества МКД на 2019 год по адресу:                                                                           С. Поляна, 27 корпус 1</t>
  </si>
  <si>
    <t>План работ и услуг по содержанию и ремонту общего имущества МКД на 2019 год по адресу:                                                                           С. Поляна, 27 корпус 2</t>
  </si>
  <si>
    <t>План работ и услуг по содержанию и ремонту общего имущества МКД на 2019 год по адресу:                                                                           С. Поляна, 23а</t>
  </si>
  <si>
    <t>5-этажный панельный дом</t>
  </si>
  <si>
    <t>План работ и услуг по содержанию и ремонту общего имущества МКД на 2019 год по адресу:                                                                           С. Поляна, 23</t>
  </si>
  <si>
    <t>План работ и услуг по содержанию и ремонту общего имущества МКД на 2019 год по адресу:                                                                           Г. Исакова, 253 корпус 1</t>
  </si>
  <si>
    <t>План работ и услуг по содержанию и ремонту общего имущества МКД на 2019 год по адресу:                                                                           Г. Исакова, 253 корпус 2</t>
  </si>
  <si>
    <t>План работ и услуг по содержанию и ремонту общего имущества МКД на 2019 год по адресу:                                                                          Г. Исакова, 251</t>
  </si>
  <si>
    <t>План работ и услуг по содержанию и ремонту общего имущества МКД на 2019 год по адресу:                                                                           Г. Исакова, 249а</t>
  </si>
  <si>
    <t>План работ и услуг по содержанию и ремонту общего имущества МКД на 2019 год по адресу:                                                                          Попова, 10 корпус 1</t>
  </si>
  <si>
    <t>План работ и услуг по содержанию и ремонту общего имущества МКД на 2019 год по адресу:                                                                            Попова, 10 корпус 2</t>
  </si>
  <si>
    <t>План работ и услуг по содержанию и ремонту общего имущества МКД на 2019 год по адресу:                                                                            Монтажников, 11 корпус 1</t>
  </si>
  <si>
    <t>План работ и услуг по содержанию и ремонту общего имущества МКД на 2019 год по адресу:                                                                           Монтажников, 11 корпус 2</t>
  </si>
  <si>
    <t>План работ и услуг по содержанию и ремонту общего имущества МКД на 2019 год по адресу:                                                                             В. Кащеевой, 17 корпус 1</t>
  </si>
  <si>
    <t>План работ и услуг по содержанию и ремонту общего имущества МКД на 2019 год по адресу:                                                                           В. Кащеевой, 17 корпус 2</t>
  </si>
  <si>
    <t>План работ и услуг по содержанию и ремонту общего имущества МКД на 2019 год по адресу:                                                                           Гущина, 160</t>
  </si>
  <si>
    <t>План работ и услуг по содержанию и ремонту общего имущества МКД на 2019 год по адресу:                                                                           Гущина, 154</t>
  </si>
  <si>
    <t>План работ и услуг по содержанию и ремонту общего имущества МКД на 2019 год по адресу:                                                                           Э. Алексеевой, 70</t>
  </si>
  <si>
    <t>2.6.</t>
  </si>
  <si>
    <t>2.7.</t>
  </si>
  <si>
    <t>2.8.</t>
  </si>
  <si>
    <t>2.9.</t>
  </si>
  <si>
    <t>3.1.</t>
  </si>
  <si>
    <t>3.2.</t>
  </si>
  <si>
    <t>3.3.</t>
  </si>
  <si>
    <t>3.4.</t>
  </si>
  <si>
    <t>3.5.</t>
  </si>
  <si>
    <t>3.6.</t>
  </si>
  <si>
    <t>3.7.</t>
  </si>
  <si>
    <t>3.8.</t>
  </si>
  <si>
    <t>Итого услуги по управлению и содержанию МКД</t>
  </si>
  <si>
    <t>4.0.</t>
  </si>
  <si>
    <t>4.1.</t>
  </si>
  <si>
    <t>4.2.</t>
  </si>
  <si>
    <t xml:space="preserve">итого работ по текущему ремонту: </t>
  </si>
  <si>
    <t>Рекомендованный тариф для выполнения всех видов работ предложенных в плане на 2019г.</t>
  </si>
  <si>
    <t>Доходы от прочих организаций зачисляемые на дом (в плане не учтены, для аварийных ситуаций)</t>
  </si>
  <si>
    <t>5-этажный панельный</t>
  </si>
  <si>
    <t>План работ и услуг по содержанию и ремонту общего имущества МКД на 2019 год по адресу:                                                                           Попова,46</t>
  </si>
  <si>
    <t>Промывка опрессовка</t>
  </si>
  <si>
    <t>Проверка ОПУ</t>
  </si>
  <si>
    <t>Замена кранов подвал</t>
  </si>
  <si>
    <t>Ремонт м/п швов</t>
  </si>
  <si>
    <t>Спил деревьев</t>
  </si>
  <si>
    <t>остаток денежных средств на 01.01.2019г.</t>
  </si>
  <si>
    <t>Асфальтирование отмостки</t>
  </si>
  <si>
    <t>Установка МАФ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</si>
</sst>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1"/>
      <name val="Times New Roman"/>
      <family val="1"/>
    </font>
    <font>
      <b/>
      <sz val="16"/>
      <name val="Times New Roman"/>
      <family val="1"/>
    </font>
    <font>
      <i/>
      <sz val="12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sz val="11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4"/>
      <name val="Calibri"/>
      <family val="2"/>
    </font>
    <font>
      <b/>
      <sz val="14"/>
      <color indexed="8"/>
      <name val="Calibri"/>
      <family val="2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01">
    <xf numFmtId="0" fontId="0" fillId="0" borderId="0" xfId="0" applyFont="1" applyAlignment="1">
      <alignment/>
    </xf>
    <xf numFmtId="49" fontId="13" fillId="0" borderId="10" xfId="0" applyNumberFormat="1" applyFont="1" applyBorder="1" applyAlignment="1" applyProtection="1">
      <alignment wrapText="1"/>
      <protection locked="0"/>
    </xf>
    <xf numFmtId="49" fontId="10" fillId="0" borderId="10" xfId="0" applyNumberFormat="1" applyFont="1" applyBorder="1" applyAlignment="1" applyProtection="1">
      <alignment/>
      <protection locked="0"/>
    </xf>
    <xf numFmtId="2" fontId="13" fillId="0" borderId="10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49" fontId="8" fillId="0" borderId="11" xfId="0" applyNumberFormat="1" applyFont="1" applyBorder="1" applyAlignment="1" applyProtection="1">
      <alignment readingOrder="1"/>
      <protection/>
    </xf>
    <xf numFmtId="49" fontId="8" fillId="0" borderId="10" xfId="0" applyNumberFormat="1" applyFont="1" applyBorder="1" applyAlignment="1" applyProtection="1">
      <alignment readingOrder="1"/>
      <protection/>
    </xf>
    <xf numFmtId="49" fontId="9" fillId="0" borderId="10" xfId="0" applyNumberFormat="1" applyFont="1" applyBorder="1" applyAlignment="1" applyProtection="1">
      <alignment/>
      <protection/>
    </xf>
    <xf numFmtId="49" fontId="10" fillId="0" borderId="12" xfId="0" applyNumberFormat="1" applyFont="1" applyBorder="1" applyAlignment="1" applyProtection="1">
      <alignment/>
      <protection/>
    </xf>
    <xf numFmtId="0" fontId="13" fillId="0" borderId="10" xfId="0" applyNumberFormat="1" applyFont="1" applyBorder="1" applyAlignment="1" applyProtection="1">
      <alignment wrapText="1"/>
      <protection/>
    </xf>
    <xf numFmtId="2" fontId="14" fillId="0" borderId="10" xfId="0" applyNumberFormat="1" applyFont="1" applyBorder="1" applyAlignment="1" applyProtection="1">
      <alignment horizontal="center"/>
      <protection/>
    </xf>
    <xf numFmtId="2" fontId="13" fillId="0" borderId="10" xfId="0" applyNumberFormat="1" applyFont="1" applyBorder="1" applyAlignment="1" applyProtection="1">
      <alignment horizontal="center"/>
      <protection/>
    </xf>
    <xf numFmtId="49" fontId="14" fillId="0" borderId="12" xfId="0" applyNumberFormat="1" applyFont="1" applyBorder="1" applyAlignment="1" applyProtection="1">
      <alignment wrapText="1"/>
      <protection/>
    </xf>
    <xf numFmtId="49" fontId="10" fillId="0" borderId="10" xfId="0" applyNumberFormat="1" applyFont="1" applyBorder="1" applyAlignment="1" applyProtection="1">
      <alignment/>
      <protection/>
    </xf>
    <xf numFmtId="49" fontId="13" fillId="0" borderId="10" xfId="0" applyNumberFormat="1" applyFont="1" applyBorder="1" applyAlignment="1" applyProtection="1">
      <alignment wrapText="1"/>
      <protection/>
    </xf>
    <xf numFmtId="172" fontId="14" fillId="0" borderId="10" xfId="0" applyNumberFormat="1" applyFont="1" applyBorder="1" applyAlignment="1" applyProtection="1">
      <alignment wrapText="1"/>
      <protection/>
    </xf>
    <xf numFmtId="2" fontId="14" fillId="0" borderId="13" xfId="0" applyNumberFormat="1" applyFont="1" applyFill="1" applyBorder="1" applyAlignment="1" applyProtection="1">
      <alignment horizontal="center"/>
      <protection/>
    </xf>
    <xf numFmtId="49" fontId="9" fillId="0" borderId="10" xfId="0" applyNumberFormat="1" applyFont="1" applyBorder="1" applyAlignment="1" applyProtection="1">
      <alignment wrapText="1"/>
      <protection/>
    </xf>
    <xf numFmtId="49" fontId="14" fillId="0" borderId="10" xfId="0" applyNumberFormat="1" applyFont="1" applyBorder="1" applyAlignment="1" applyProtection="1">
      <alignment wrapText="1"/>
      <protection/>
    </xf>
    <xf numFmtId="2" fontId="12" fillId="0" borderId="10" xfId="0" applyNumberFormat="1" applyFont="1" applyBorder="1" applyAlignment="1" applyProtection="1">
      <alignment horizontal="center"/>
      <protection/>
    </xf>
    <xf numFmtId="49" fontId="10" fillId="0" borderId="0" xfId="0" applyNumberFormat="1" applyFont="1" applyAlignment="1" applyProtection="1">
      <alignment/>
      <protection/>
    </xf>
    <xf numFmtId="2" fontId="10" fillId="0" borderId="0" xfId="0" applyNumberFormat="1" applyFont="1" applyAlignment="1" applyProtection="1">
      <alignment/>
      <protection/>
    </xf>
    <xf numFmtId="2" fontId="14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9" fontId="4" fillId="0" borderId="10" xfId="0" applyNumberFormat="1" applyFont="1" applyBorder="1" applyAlignment="1" applyProtection="1">
      <alignment wrapText="1"/>
      <protection/>
    </xf>
    <xf numFmtId="2" fontId="4" fillId="0" borderId="10" xfId="0" applyNumberFormat="1" applyFont="1" applyBorder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3" fillId="0" borderId="10" xfId="0" applyNumberFormat="1" applyFont="1" applyBorder="1" applyAlignment="1" applyProtection="1">
      <alignment/>
      <protection/>
    </xf>
    <xf numFmtId="2" fontId="3" fillId="0" borderId="10" xfId="0" applyNumberFormat="1" applyFont="1" applyBorder="1" applyAlignment="1" applyProtection="1">
      <alignment/>
      <protection/>
    </xf>
    <xf numFmtId="49" fontId="6" fillId="0" borderId="0" xfId="0" applyNumberFormat="1" applyFont="1" applyAlignment="1" applyProtection="1">
      <alignment/>
      <protection/>
    </xf>
    <xf numFmtId="2" fontId="6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 locked="0"/>
    </xf>
    <xf numFmtId="0" fontId="15" fillId="0" borderId="14" xfId="0" applyFont="1" applyBorder="1" applyAlignment="1" applyProtection="1">
      <alignment horizontal="center" vertical="center" wrapText="1" readingOrder="1"/>
      <protection/>
    </xf>
    <xf numFmtId="0" fontId="16" fillId="0" borderId="0" xfId="0" applyFont="1" applyAlignment="1" applyProtection="1">
      <alignment/>
      <protection/>
    </xf>
    <xf numFmtId="0" fontId="18" fillId="0" borderId="10" xfId="0" applyFont="1" applyBorder="1" applyAlignment="1" applyProtection="1">
      <alignment horizontal="left" vertical="center"/>
      <protection/>
    </xf>
    <xf numFmtId="2" fontId="14" fillId="0" borderId="10" xfId="0" applyNumberFormat="1" applyFont="1" applyBorder="1" applyAlignment="1" applyProtection="1">
      <alignment horizontal="center" vertical="center"/>
      <protection locked="0"/>
    </xf>
    <xf numFmtId="0" fontId="23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20" fillId="0" borderId="14" xfId="0" applyFont="1" applyBorder="1" applyAlignment="1" applyProtection="1">
      <alignment horizontal="center" vertical="center" wrapText="1" readingOrder="1"/>
      <protection/>
    </xf>
    <xf numFmtId="0" fontId="21" fillId="0" borderId="10" xfId="0" applyFont="1" applyBorder="1" applyAlignment="1" applyProtection="1">
      <alignment/>
      <protection/>
    </xf>
    <xf numFmtId="49" fontId="10" fillId="0" borderId="10" xfId="0" applyNumberFormat="1" applyFont="1" applyBorder="1" applyAlignment="1" applyProtection="1">
      <alignment vertical="center"/>
      <protection locked="0"/>
    </xf>
    <xf numFmtId="49" fontId="13" fillId="0" borderId="10" xfId="0" applyNumberFormat="1" applyFont="1" applyBorder="1" applyAlignment="1" applyProtection="1">
      <alignment vertical="center" wrapText="1"/>
      <protection locked="0"/>
    </xf>
    <xf numFmtId="2" fontId="13" fillId="0" borderId="10" xfId="0" applyNumberFormat="1" applyFont="1" applyBorder="1" applyAlignment="1" applyProtection="1">
      <alignment horizontal="center" vertical="center"/>
      <protection/>
    </xf>
    <xf numFmtId="2" fontId="13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24" fillId="0" borderId="0" xfId="0" applyFont="1" applyAlignment="1" applyProtection="1">
      <alignment/>
      <protection/>
    </xf>
    <xf numFmtId="2" fontId="13" fillId="33" borderId="10" xfId="0" applyNumberFormat="1" applyFont="1" applyFill="1" applyBorder="1" applyAlignment="1" applyProtection="1">
      <alignment horizontal="center" vertical="center"/>
      <protection/>
    </xf>
    <xf numFmtId="2" fontId="13" fillId="33" borderId="10" xfId="0" applyNumberFormat="1" applyFont="1" applyFill="1" applyBorder="1" applyAlignment="1" applyProtection="1">
      <alignment horizontal="center"/>
      <protection/>
    </xf>
    <xf numFmtId="2" fontId="14" fillId="0" borderId="10" xfId="0" applyNumberFormat="1" applyFont="1" applyFill="1" applyBorder="1" applyAlignment="1" applyProtection="1">
      <alignment horizontal="center"/>
      <protection/>
    </xf>
    <xf numFmtId="0" fontId="25" fillId="0" borderId="0" xfId="0" applyFont="1" applyFill="1" applyAlignment="1" applyProtection="1">
      <alignment/>
      <protection/>
    </xf>
    <xf numFmtId="49" fontId="13" fillId="0" borderId="0" xfId="0" applyNumberFormat="1" applyFont="1" applyAlignment="1" applyProtection="1">
      <alignment horizontal="left"/>
      <protection/>
    </xf>
    <xf numFmtId="49" fontId="3" fillId="0" borderId="10" xfId="0" applyNumberFormat="1" applyFont="1" applyBorder="1" applyAlignment="1" applyProtection="1">
      <alignment wrapText="1"/>
      <protection/>
    </xf>
    <xf numFmtId="2" fontId="13" fillId="0" borderId="10" xfId="0" applyNumberFormat="1" applyFont="1" applyBorder="1" applyAlignment="1" applyProtection="1">
      <alignment/>
      <protection/>
    </xf>
    <xf numFmtId="49" fontId="13" fillId="0" borderId="10" xfId="0" applyNumberFormat="1" applyFont="1" applyBorder="1" applyAlignment="1" applyProtection="1">
      <alignment horizontal="right"/>
      <protection/>
    </xf>
    <xf numFmtId="49" fontId="9" fillId="0" borderId="10" xfId="0" applyNumberFormat="1" applyFont="1" applyBorder="1" applyAlignment="1" applyProtection="1">
      <alignment horizontal="left"/>
      <protection/>
    </xf>
    <xf numFmtId="2" fontId="14" fillId="33" borderId="10" xfId="0" applyNumberFormat="1" applyFont="1" applyFill="1" applyBorder="1" applyAlignment="1" applyProtection="1">
      <alignment horizontal="center"/>
      <protection/>
    </xf>
    <xf numFmtId="0" fontId="10" fillId="0" borderId="15" xfId="0" applyFont="1" applyBorder="1" applyAlignment="1" applyProtection="1">
      <alignment horizontal="center"/>
      <protection/>
    </xf>
    <xf numFmtId="0" fontId="6" fillId="0" borderId="15" xfId="0" applyFont="1" applyBorder="1" applyAlignment="1" applyProtection="1">
      <alignment/>
      <protection/>
    </xf>
    <xf numFmtId="49" fontId="9" fillId="0" borderId="10" xfId="0" applyNumberFormat="1" applyFont="1" applyBorder="1" applyAlignment="1" applyProtection="1">
      <alignment/>
      <protection locked="0"/>
    </xf>
    <xf numFmtId="0" fontId="26" fillId="0" borderId="10" xfId="0" applyFont="1" applyBorder="1" applyAlignment="1" applyProtection="1">
      <alignment/>
      <protection/>
    </xf>
    <xf numFmtId="2" fontId="14" fillId="0" borderId="10" xfId="0" applyNumberFormat="1" applyFont="1" applyBorder="1" applyAlignment="1" applyProtection="1">
      <alignment horizontal="center"/>
      <protection locked="0"/>
    </xf>
    <xf numFmtId="0" fontId="22" fillId="0" borderId="0" xfId="0" applyFont="1" applyAlignment="1" applyProtection="1">
      <alignment/>
      <protection/>
    </xf>
    <xf numFmtId="49" fontId="9" fillId="0" borderId="11" xfId="0" applyNumberFormat="1" applyFont="1" applyBorder="1" applyAlignment="1" applyProtection="1">
      <alignment horizontal="center"/>
      <protection/>
    </xf>
    <xf numFmtId="0" fontId="10" fillId="0" borderId="16" xfId="0" applyFont="1" applyBorder="1" applyAlignment="1" applyProtection="1">
      <alignment horizontal="center"/>
      <protection/>
    </xf>
    <xf numFmtId="0" fontId="6" fillId="0" borderId="16" xfId="0" applyFont="1" applyBorder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49" fontId="11" fillId="0" borderId="11" xfId="0" applyNumberFormat="1" applyFont="1" applyBorder="1" applyAlignment="1" applyProtection="1">
      <alignment readingOrder="1"/>
      <protection/>
    </xf>
    <xf numFmtId="0" fontId="21" fillId="0" borderId="0" xfId="0" applyFont="1" applyBorder="1" applyAlignment="1" applyProtection="1">
      <alignment/>
      <protection/>
    </xf>
    <xf numFmtId="0" fontId="21" fillId="0" borderId="0" xfId="0" applyFont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21" fillId="0" borderId="0" xfId="0" applyFont="1" applyBorder="1" applyAlignment="1" applyProtection="1">
      <alignment horizontal="left"/>
      <protection/>
    </xf>
    <xf numFmtId="49" fontId="11" fillId="0" borderId="10" xfId="0" applyNumberFormat="1" applyFont="1" applyBorder="1" applyAlignment="1" applyProtection="1">
      <alignment readingOrder="1"/>
      <protection/>
    </xf>
    <xf numFmtId="0" fontId="11" fillId="0" borderId="12" xfId="0" applyFont="1" applyBorder="1" applyAlignment="1" applyProtection="1">
      <alignment horizontal="left" readingOrder="1"/>
      <protection/>
    </xf>
    <xf numFmtId="0" fontId="21" fillId="0" borderId="15" xfId="0" applyFont="1" applyBorder="1" applyAlignment="1" applyProtection="1">
      <alignment horizontal="left"/>
      <protection/>
    </xf>
    <xf numFmtId="0" fontId="21" fillId="0" borderId="17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2" fontId="11" fillId="0" borderId="12" xfId="0" applyNumberFormat="1" applyFont="1" applyBorder="1" applyAlignment="1" applyProtection="1">
      <alignment horizontal="left" vertical="center"/>
      <protection/>
    </xf>
    <xf numFmtId="2" fontId="11" fillId="0" borderId="15" xfId="0" applyNumberFormat="1" applyFont="1" applyBorder="1" applyAlignment="1" applyProtection="1">
      <alignment horizontal="left" vertical="center"/>
      <protection/>
    </xf>
    <xf numFmtId="2" fontId="11" fillId="0" borderId="17" xfId="0" applyNumberFormat="1" applyFont="1" applyBorder="1" applyAlignment="1" applyProtection="1">
      <alignment horizontal="left" vertical="center"/>
      <protection/>
    </xf>
    <xf numFmtId="0" fontId="13" fillId="0" borderId="10" xfId="0" applyFont="1" applyFill="1" applyBorder="1" applyAlignment="1" applyProtection="1">
      <alignment/>
      <protection/>
    </xf>
    <xf numFmtId="2" fontId="21" fillId="0" borderId="10" xfId="0" applyNumberFormat="1" applyFont="1" applyBorder="1" applyAlignment="1" applyProtection="1">
      <alignment horizontal="left"/>
      <protection/>
    </xf>
    <xf numFmtId="0" fontId="26" fillId="0" borderId="10" xfId="0" applyFont="1" applyBorder="1" applyAlignment="1" applyProtection="1">
      <alignment horizontal="left"/>
      <protection/>
    </xf>
    <xf numFmtId="49" fontId="13" fillId="34" borderId="10" xfId="0" applyNumberFormat="1" applyFont="1" applyFill="1" applyBorder="1" applyAlignment="1" applyProtection="1">
      <alignment wrapText="1"/>
      <protection locked="0"/>
    </xf>
    <xf numFmtId="2" fontId="13" fillId="34" borderId="10" xfId="0" applyNumberFormat="1" applyFont="1" applyFill="1" applyBorder="1" applyAlignment="1" applyProtection="1">
      <alignment horizontal="center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2" fontId="14" fillId="0" borderId="10" xfId="0" applyNumberFormat="1" applyFont="1" applyBorder="1" applyAlignment="1" applyProtection="1">
      <alignment/>
      <protection/>
    </xf>
    <xf numFmtId="0" fontId="12" fillId="0" borderId="14" xfId="0" applyFont="1" applyBorder="1" applyAlignment="1" applyProtection="1">
      <alignment horizontal="center" vertical="center" wrapText="1" readingOrder="1"/>
      <protection/>
    </xf>
    <xf numFmtId="49" fontId="13" fillId="0" borderId="10" xfId="0" applyNumberFormat="1" applyFont="1" applyBorder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horizontal="center"/>
      <protection/>
    </xf>
    <xf numFmtId="49" fontId="14" fillId="0" borderId="11" xfId="0" applyNumberFormat="1" applyFont="1" applyBorder="1" applyAlignment="1" applyProtection="1">
      <alignment horizontal="center"/>
      <protection/>
    </xf>
    <xf numFmtId="0" fontId="13" fillId="0" borderId="16" xfId="0" applyFont="1" applyBorder="1" applyAlignment="1" applyProtection="1">
      <alignment horizontal="center"/>
      <protection/>
    </xf>
    <xf numFmtId="0" fontId="13" fillId="0" borderId="15" xfId="0" applyFont="1" applyBorder="1" applyAlignment="1" applyProtection="1">
      <alignment horizontal="center"/>
      <protection/>
    </xf>
    <xf numFmtId="0" fontId="21" fillId="0" borderId="15" xfId="0" applyFont="1" applyBorder="1" applyAlignment="1" applyProtection="1">
      <alignment/>
      <protection/>
    </xf>
    <xf numFmtId="0" fontId="21" fillId="0" borderId="16" xfId="0" applyFont="1" applyBorder="1" applyAlignment="1" applyProtection="1">
      <alignment/>
      <protection/>
    </xf>
    <xf numFmtId="49" fontId="13" fillId="0" borderId="12" xfId="0" applyNumberFormat="1" applyFont="1" applyBorder="1" applyAlignment="1" applyProtection="1">
      <alignment/>
      <protection/>
    </xf>
    <xf numFmtId="49" fontId="13" fillId="0" borderId="10" xfId="0" applyNumberFormat="1" applyFont="1" applyBorder="1" applyAlignment="1" applyProtection="1">
      <alignment/>
      <protection locked="0"/>
    </xf>
    <xf numFmtId="0" fontId="28" fillId="0" borderId="0" xfId="0" applyFont="1" applyAlignment="1" applyProtection="1">
      <alignment/>
      <protection/>
    </xf>
    <xf numFmtId="49" fontId="13" fillId="0" borderId="10" xfId="0" applyNumberFormat="1" applyFont="1" applyBorder="1" applyAlignment="1" applyProtection="1">
      <alignment vertical="center"/>
      <protection locked="0"/>
    </xf>
    <xf numFmtId="0" fontId="23" fillId="0" borderId="0" xfId="0" applyFont="1" applyAlignment="1" applyProtection="1">
      <alignment vertical="center"/>
      <protection/>
    </xf>
    <xf numFmtId="49" fontId="14" fillId="0" borderId="10" xfId="0" applyNumberFormat="1" applyFont="1" applyBorder="1" applyAlignment="1" applyProtection="1">
      <alignment/>
      <protection locked="0"/>
    </xf>
    <xf numFmtId="0" fontId="29" fillId="0" borderId="0" xfId="0" applyFont="1" applyAlignment="1" applyProtection="1">
      <alignment/>
      <protection/>
    </xf>
    <xf numFmtId="49" fontId="14" fillId="0" borderId="10" xfId="0" applyNumberFormat="1" applyFont="1" applyBorder="1" applyAlignment="1" applyProtection="1">
      <alignment/>
      <protection/>
    </xf>
    <xf numFmtId="0" fontId="23" fillId="0" borderId="10" xfId="0" applyFont="1" applyBorder="1" applyAlignment="1" applyProtection="1">
      <alignment vertical="center"/>
      <protection locked="0"/>
    </xf>
    <xf numFmtId="49" fontId="13" fillId="0" borderId="0" xfId="0" applyNumberFormat="1" applyFont="1" applyAlignment="1" applyProtection="1">
      <alignment/>
      <protection/>
    </xf>
    <xf numFmtId="2" fontId="13" fillId="0" borderId="0" xfId="0" applyNumberFormat="1" applyFont="1" applyAlignment="1" applyProtection="1">
      <alignment/>
      <protection/>
    </xf>
    <xf numFmtId="49" fontId="3" fillId="0" borderId="0" xfId="0" applyNumberFormat="1" applyFont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23" fillId="0" borderId="0" xfId="0" applyFont="1" applyBorder="1" applyAlignment="1" applyProtection="1">
      <alignment/>
      <protection/>
    </xf>
    <xf numFmtId="2" fontId="21" fillId="0" borderId="0" xfId="0" applyNumberFormat="1" applyFont="1" applyAlignment="1" applyProtection="1">
      <alignment/>
      <protection/>
    </xf>
    <xf numFmtId="49" fontId="21" fillId="0" borderId="0" xfId="0" applyNumberFormat="1" applyFont="1" applyAlignment="1" applyProtection="1">
      <alignment/>
      <protection/>
    </xf>
    <xf numFmtId="2" fontId="14" fillId="0" borderId="10" xfId="0" applyNumberFormat="1" applyFont="1" applyBorder="1" applyAlignment="1" applyProtection="1">
      <alignment/>
      <protection/>
    </xf>
    <xf numFmtId="2" fontId="13" fillId="34" borderId="10" xfId="0" applyNumberFormat="1" applyFont="1" applyFill="1" applyBorder="1" applyAlignment="1" applyProtection="1">
      <alignment horizontal="center" vertical="center"/>
      <protection/>
    </xf>
    <xf numFmtId="2" fontId="23" fillId="0" borderId="0" xfId="0" applyNumberFormat="1" applyFont="1" applyAlignment="1" applyProtection="1">
      <alignment/>
      <protection/>
    </xf>
    <xf numFmtId="2" fontId="14" fillId="0" borderId="10" xfId="0" applyNumberFormat="1" applyFont="1" applyBorder="1" applyAlignment="1" applyProtection="1">
      <alignment horizontal="center" vertical="center"/>
      <protection/>
    </xf>
    <xf numFmtId="49" fontId="14" fillId="0" borderId="0" xfId="0" applyNumberFormat="1" applyFont="1" applyAlignment="1" applyProtection="1">
      <alignment wrapText="1"/>
      <protection/>
    </xf>
    <xf numFmtId="2" fontId="14" fillId="0" borderId="0" xfId="0" applyNumberFormat="1" applyFont="1" applyAlignment="1" applyProtection="1">
      <alignment horizontal="center" vertical="center"/>
      <protection/>
    </xf>
    <xf numFmtId="2" fontId="30" fillId="0" borderId="10" xfId="0" applyNumberFormat="1" applyFont="1" applyBorder="1" applyAlignment="1" applyProtection="1">
      <alignment horizontal="left"/>
      <protection/>
    </xf>
    <xf numFmtId="0" fontId="31" fillId="0" borderId="10" xfId="0" applyFont="1" applyBorder="1" applyAlignment="1" applyProtection="1">
      <alignment horizontal="left"/>
      <protection/>
    </xf>
    <xf numFmtId="0" fontId="21" fillId="0" borderId="0" xfId="0" applyFont="1" applyAlignment="1" applyProtection="1">
      <alignment horizontal="right"/>
      <protection/>
    </xf>
    <xf numFmtId="172" fontId="13" fillId="35" borderId="10" xfId="0" applyNumberFormat="1" applyFont="1" applyFill="1" applyBorder="1" applyAlignment="1" applyProtection="1">
      <alignment horizontal="left" vertical="center" wrapText="1"/>
      <protection/>
    </xf>
    <xf numFmtId="2" fontId="13" fillId="35" borderId="10" xfId="0" applyNumberFormat="1" applyFont="1" applyFill="1" applyBorder="1" applyAlignment="1" applyProtection="1">
      <alignment horizontal="center"/>
      <protection/>
    </xf>
    <xf numFmtId="2" fontId="13" fillId="35" borderId="13" xfId="0" applyNumberFormat="1" applyFont="1" applyFill="1" applyBorder="1" applyAlignment="1" applyProtection="1">
      <alignment horizontal="center"/>
      <protection/>
    </xf>
    <xf numFmtId="49" fontId="14" fillId="0" borderId="12" xfId="0" applyNumberFormat="1" applyFont="1" applyBorder="1" applyAlignment="1" applyProtection="1">
      <alignment wrapText="1"/>
      <protection/>
    </xf>
    <xf numFmtId="0" fontId="0" fillId="0" borderId="17" xfId="0" applyBorder="1" applyAlignment="1" applyProtection="1">
      <alignment/>
      <protection/>
    </xf>
    <xf numFmtId="2" fontId="14" fillId="0" borderId="12" xfId="0" applyNumberFormat="1" applyFont="1" applyBorder="1" applyAlignment="1" applyProtection="1">
      <alignment horizontal="center"/>
      <protection/>
    </xf>
    <xf numFmtId="2" fontId="14" fillId="0" borderId="17" xfId="0" applyNumberFormat="1" applyFont="1" applyBorder="1" applyAlignment="1" applyProtection="1">
      <alignment horizontal="center"/>
      <protection/>
    </xf>
    <xf numFmtId="49" fontId="19" fillId="0" borderId="0" xfId="0" applyNumberFormat="1" applyFont="1" applyAlignment="1" applyProtection="1">
      <alignment horizontal="center"/>
      <protection/>
    </xf>
    <xf numFmtId="49" fontId="9" fillId="0" borderId="12" xfId="0" applyNumberFormat="1" applyFont="1" applyBorder="1" applyAlignment="1" applyProtection="1">
      <alignment horizontal="center"/>
      <protection/>
    </xf>
    <xf numFmtId="0" fontId="10" fillId="0" borderId="15" xfId="0" applyFont="1" applyBorder="1" applyAlignment="1" applyProtection="1">
      <alignment horizontal="center"/>
      <protection/>
    </xf>
    <xf numFmtId="0" fontId="6" fillId="0" borderId="15" xfId="0" applyFont="1" applyBorder="1" applyAlignment="1" applyProtection="1">
      <alignment/>
      <protection/>
    </xf>
    <xf numFmtId="49" fontId="9" fillId="0" borderId="14" xfId="0" applyNumberFormat="1" applyFont="1" applyBorder="1" applyAlignment="1" applyProtection="1">
      <alignment horizontal="center" vertical="center"/>
      <protection/>
    </xf>
    <xf numFmtId="49" fontId="9" fillId="0" borderId="18" xfId="0" applyNumberFormat="1" applyFont="1" applyBorder="1" applyAlignment="1" applyProtection="1">
      <alignment horizontal="center" vertical="center"/>
      <protection/>
    </xf>
    <xf numFmtId="49" fontId="11" fillId="0" borderId="14" xfId="0" applyNumberFormat="1" applyFont="1" applyBorder="1" applyAlignment="1" applyProtection="1">
      <alignment horizontal="center" vertical="center" wrapText="1" readingOrder="1"/>
      <protection/>
    </xf>
    <xf numFmtId="49" fontId="11" fillId="0" borderId="18" xfId="0" applyNumberFormat="1" applyFont="1" applyBorder="1" applyAlignment="1" applyProtection="1">
      <alignment horizontal="center" vertical="center" wrapText="1" readingOrder="1"/>
      <protection/>
    </xf>
    <xf numFmtId="0" fontId="15" fillId="0" borderId="14" xfId="0" applyFont="1" applyBorder="1" applyAlignment="1" applyProtection="1">
      <alignment horizontal="center" vertical="center" wrapText="1" readingOrder="1"/>
      <protection/>
    </xf>
    <xf numFmtId="0" fontId="15" fillId="0" borderId="18" xfId="0" applyFont="1" applyBorder="1" applyAlignment="1" applyProtection="1">
      <alignment horizontal="center" vertical="center" wrapText="1" readingOrder="1"/>
      <protection/>
    </xf>
    <xf numFmtId="0" fontId="15" fillId="0" borderId="12" xfId="0" applyFont="1" applyBorder="1" applyAlignment="1" applyProtection="1">
      <alignment horizontal="center" vertical="center" wrapText="1" readingOrder="1"/>
      <protection/>
    </xf>
    <xf numFmtId="0" fontId="15" fillId="0" borderId="17" xfId="0" applyFont="1" applyBorder="1" applyAlignment="1" applyProtection="1">
      <alignment horizontal="center" vertical="center" wrapText="1" readingOrder="1"/>
      <protection/>
    </xf>
    <xf numFmtId="0" fontId="15" fillId="0" borderId="14" xfId="0" applyFont="1" applyFill="1" applyBorder="1" applyAlignment="1" applyProtection="1">
      <alignment horizontal="center" vertical="center" wrapText="1" readingOrder="1"/>
      <protection locked="0"/>
    </xf>
    <xf numFmtId="0" fontId="15" fillId="0" borderId="18" xfId="0" applyFont="1" applyFill="1" applyBorder="1" applyAlignment="1" applyProtection="1">
      <alignment horizontal="center" vertical="center" wrapText="1" readingOrder="1"/>
      <protection locked="0"/>
    </xf>
    <xf numFmtId="2" fontId="18" fillId="0" borderId="12" xfId="0" applyNumberFormat="1" applyFont="1" applyBorder="1" applyAlignment="1" applyProtection="1">
      <alignment horizontal="left" vertical="center"/>
      <protection/>
    </xf>
    <xf numFmtId="2" fontId="18" fillId="0" borderId="15" xfId="0" applyNumberFormat="1" applyFont="1" applyBorder="1" applyAlignment="1" applyProtection="1">
      <alignment horizontal="left" vertical="center"/>
      <protection/>
    </xf>
    <xf numFmtId="2" fontId="18" fillId="0" borderId="17" xfId="0" applyNumberFormat="1" applyFont="1" applyBorder="1" applyAlignment="1" applyProtection="1">
      <alignment horizontal="left" vertical="center"/>
      <protection/>
    </xf>
    <xf numFmtId="0" fontId="17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 horizontal="center" wrapText="1"/>
      <protection/>
    </xf>
    <xf numFmtId="0" fontId="8" fillId="0" borderId="10" xfId="0" applyFont="1" applyBorder="1" applyAlignment="1" applyProtection="1">
      <alignment readingOrder="1"/>
      <protection/>
    </xf>
    <xf numFmtId="0" fontId="6" fillId="0" borderId="1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left" readingOrder="1"/>
      <protection/>
    </xf>
    <xf numFmtId="0" fontId="6" fillId="0" borderId="10" xfId="0" applyFont="1" applyBorder="1" applyAlignment="1" applyProtection="1">
      <alignment horizontal="left"/>
      <protection/>
    </xf>
    <xf numFmtId="49" fontId="14" fillId="0" borderId="0" xfId="0" applyNumberFormat="1" applyFont="1" applyAlignment="1" applyProtection="1">
      <alignment horizontal="center"/>
      <protection/>
    </xf>
    <xf numFmtId="2" fontId="3" fillId="0" borderId="11" xfId="0" applyNumberFormat="1" applyFont="1" applyBorder="1" applyAlignment="1" applyProtection="1">
      <alignment/>
      <protection/>
    </xf>
    <xf numFmtId="2" fontId="3" fillId="0" borderId="16" xfId="0" applyNumberFormat="1" applyFont="1" applyBorder="1" applyAlignment="1" applyProtection="1">
      <alignment/>
      <protection/>
    </xf>
    <xf numFmtId="2" fontId="3" fillId="0" borderId="19" xfId="0" applyNumberFormat="1" applyFont="1" applyBorder="1" applyAlignment="1" applyProtection="1">
      <alignment/>
      <protection/>
    </xf>
    <xf numFmtId="2" fontId="14" fillId="0" borderId="20" xfId="0" applyNumberFormat="1" applyFont="1" applyBorder="1" applyAlignment="1" applyProtection="1">
      <alignment wrapText="1"/>
      <protection/>
    </xf>
    <xf numFmtId="2" fontId="14" fillId="0" borderId="21" xfId="0" applyNumberFormat="1" applyFont="1" applyBorder="1" applyAlignment="1" applyProtection="1">
      <alignment wrapText="1"/>
      <protection/>
    </xf>
    <xf numFmtId="2" fontId="14" fillId="0" borderId="22" xfId="0" applyNumberFormat="1" applyFont="1" applyBorder="1" applyAlignment="1" applyProtection="1">
      <alignment wrapText="1"/>
      <protection/>
    </xf>
    <xf numFmtId="49" fontId="14" fillId="0" borderId="10" xfId="0" applyNumberFormat="1" applyFont="1" applyBorder="1" applyAlignment="1" applyProtection="1">
      <alignment horizontal="center"/>
      <protection/>
    </xf>
    <xf numFmtId="0" fontId="13" fillId="0" borderId="10" xfId="0" applyFont="1" applyBorder="1" applyAlignment="1" applyProtection="1">
      <alignment horizontal="center"/>
      <protection/>
    </xf>
    <xf numFmtId="0" fontId="21" fillId="0" borderId="10" xfId="0" applyFont="1" applyBorder="1" applyAlignment="1" applyProtection="1">
      <alignment/>
      <protection/>
    </xf>
    <xf numFmtId="49" fontId="14" fillId="0" borderId="14" xfId="0" applyNumberFormat="1" applyFont="1" applyBorder="1" applyAlignment="1" applyProtection="1">
      <alignment horizontal="center" vertical="center"/>
      <protection/>
    </xf>
    <xf numFmtId="49" fontId="14" fillId="0" borderId="18" xfId="0" applyNumberFormat="1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 wrapText="1" readingOrder="1"/>
      <protection/>
    </xf>
    <xf numFmtId="0" fontId="12" fillId="0" borderId="18" xfId="0" applyFont="1" applyBorder="1" applyAlignment="1" applyProtection="1">
      <alignment horizontal="center" vertical="center" wrapText="1" readingOrder="1"/>
      <protection/>
    </xf>
    <xf numFmtId="0" fontId="12" fillId="0" borderId="12" xfId="0" applyFont="1" applyBorder="1" applyAlignment="1" applyProtection="1">
      <alignment horizontal="center" vertical="center" wrapText="1" readingOrder="1"/>
      <protection/>
    </xf>
    <xf numFmtId="0" fontId="12" fillId="0" borderId="17" xfId="0" applyFont="1" applyBorder="1" applyAlignment="1" applyProtection="1">
      <alignment horizontal="center" vertical="center" wrapText="1" readingOrder="1"/>
      <protection/>
    </xf>
    <xf numFmtId="0" fontId="12" fillId="0" borderId="14" xfId="0" applyFont="1" applyFill="1" applyBorder="1" applyAlignment="1" applyProtection="1">
      <alignment horizontal="center" vertical="center" wrapText="1" readingOrder="1"/>
      <protection locked="0"/>
    </xf>
    <xf numFmtId="0" fontId="12" fillId="0" borderId="18" xfId="0" applyFont="1" applyFill="1" applyBorder="1" applyAlignment="1" applyProtection="1">
      <alignment horizontal="center" vertical="center" wrapText="1" readingOrder="1"/>
      <protection locked="0"/>
    </xf>
    <xf numFmtId="0" fontId="23" fillId="0" borderId="17" xfId="0" applyFont="1" applyBorder="1" applyAlignment="1" applyProtection="1">
      <alignment/>
      <protection/>
    </xf>
    <xf numFmtId="2" fontId="11" fillId="0" borderId="12" xfId="0" applyNumberFormat="1" applyFont="1" applyBorder="1" applyAlignment="1" applyProtection="1">
      <alignment horizontal="left" vertical="center"/>
      <protection/>
    </xf>
    <xf numFmtId="2" fontId="11" fillId="0" borderId="15" xfId="0" applyNumberFormat="1" applyFont="1" applyBorder="1" applyAlignment="1" applyProtection="1">
      <alignment horizontal="left" vertical="center"/>
      <protection/>
    </xf>
    <xf numFmtId="2" fontId="11" fillId="0" borderId="17" xfId="0" applyNumberFormat="1" applyFont="1" applyBorder="1" applyAlignment="1" applyProtection="1">
      <alignment horizontal="left" vertical="center"/>
      <protection/>
    </xf>
    <xf numFmtId="0" fontId="21" fillId="0" borderId="0" xfId="0" applyFont="1" applyAlignment="1" applyProtection="1">
      <alignment horizontal="right"/>
      <protection/>
    </xf>
    <xf numFmtId="0" fontId="11" fillId="0" borderId="0" xfId="0" applyFont="1" applyAlignment="1" applyProtection="1">
      <alignment horizontal="center" wrapText="1"/>
      <protection/>
    </xf>
    <xf numFmtId="0" fontId="11" fillId="0" borderId="10" xfId="0" applyFont="1" applyBorder="1" applyAlignment="1" applyProtection="1">
      <alignment readingOrder="1"/>
      <protection/>
    </xf>
    <xf numFmtId="0" fontId="11" fillId="0" borderId="10" xfId="0" applyFont="1" applyBorder="1" applyAlignment="1" applyProtection="1">
      <alignment horizontal="left" readingOrder="1"/>
      <protection/>
    </xf>
    <xf numFmtId="0" fontId="21" fillId="0" borderId="10" xfId="0" applyFont="1" applyBorder="1" applyAlignment="1" applyProtection="1">
      <alignment horizontal="left"/>
      <protection/>
    </xf>
    <xf numFmtId="2" fontId="2" fillId="0" borderId="11" xfId="0" applyNumberFormat="1" applyFont="1" applyBorder="1" applyAlignment="1" applyProtection="1">
      <alignment/>
      <protection/>
    </xf>
    <xf numFmtId="2" fontId="2" fillId="0" borderId="16" xfId="0" applyNumberFormat="1" applyFont="1" applyBorder="1" applyAlignment="1" applyProtection="1">
      <alignment/>
      <protection/>
    </xf>
    <xf numFmtId="2" fontId="2" fillId="0" borderId="19" xfId="0" applyNumberFormat="1" applyFont="1" applyBorder="1" applyAlignment="1" applyProtection="1">
      <alignment/>
      <protection/>
    </xf>
    <xf numFmtId="49" fontId="9" fillId="0" borderId="10" xfId="0" applyNumberFormat="1" applyFont="1" applyBorder="1" applyAlignment="1" applyProtection="1">
      <alignment horizontal="center"/>
      <protection/>
    </xf>
    <xf numFmtId="0" fontId="10" fillId="0" borderId="10" xfId="0" applyFont="1" applyBorder="1" applyAlignment="1" applyProtection="1">
      <alignment horizontal="center"/>
      <protection/>
    </xf>
    <xf numFmtId="0" fontId="11" fillId="0" borderId="10" xfId="0" applyFont="1" applyBorder="1" applyAlignment="1" applyProtection="1">
      <alignment horizontal="left" vertical="center"/>
      <protection/>
    </xf>
    <xf numFmtId="0" fontId="21" fillId="0" borderId="10" xfId="0" applyFont="1" applyBorder="1" applyAlignment="1" applyProtection="1">
      <alignment horizontal="left" vertical="center"/>
      <protection/>
    </xf>
    <xf numFmtId="2" fontId="27" fillId="0" borderId="20" xfId="0" applyNumberFormat="1" applyFont="1" applyBorder="1" applyAlignment="1" applyProtection="1">
      <alignment wrapText="1"/>
      <protection/>
    </xf>
    <xf numFmtId="2" fontId="27" fillId="0" borderId="21" xfId="0" applyNumberFormat="1" applyFont="1" applyBorder="1" applyAlignment="1" applyProtection="1">
      <alignment wrapText="1"/>
      <protection/>
    </xf>
    <xf numFmtId="2" fontId="27" fillId="0" borderId="22" xfId="0" applyNumberFormat="1" applyFont="1" applyBorder="1" applyAlignment="1" applyProtection="1">
      <alignment wrapText="1"/>
      <protection/>
    </xf>
    <xf numFmtId="2" fontId="14" fillId="0" borderId="11" xfId="0" applyNumberFormat="1" applyFont="1" applyBorder="1" applyAlignment="1" applyProtection="1">
      <alignment horizontal="center" vertical="center" wrapText="1"/>
      <protection/>
    </xf>
    <xf numFmtId="2" fontId="14" fillId="0" borderId="16" xfId="0" applyNumberFormat="1" applyFont="1" applyBorder="1" applyAlignment="1" applyProtection="1">
      <alignment horizontal="center" vertical="center" wrapText="1"/>
      <protection/>
    </xf>
    <xf numFmtId="2" fontId="14" fillId="0" borderId="19" xfId="0" applyNumberFormat="1" applyFont="1" applyBorder="1" applyAlignment="1" applyProtection="1">
      <alignment horizontal="center" vertical="center" wrapText="1"/>
      <protection/>
    </xf>
    <xf numFmtId="2" fontId="14" fillId="0" borderId="20" xfId="0" applyNumberFormat="1" applyFont="1" applyBorder="1" applyAlignment="1" applyProtection="1">
      <alignment horizontal="center" vertical="center" wrapText="1"/>
      <protection/>
    </xf>
    <xf numFmtId="2" fontId="14" fillId="0" borderId="21" xfId="0" applyNumberFormat="1" applyFont="1" applyBorder="1" applyAlignment="1" applyProtection="1">
      <alignment horizontal="center" vertical="center" wrapText="1"/>
      <protection/>
    </xf>
    <xf numFmtId="2" fontId="14" fillId="0" borderId="22" xfId="0" applyNumberFormat="1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81025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858202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581025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858202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6257925" y="21717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90500"/>
    <xdr:sp fLocksText="0">
      <xdr:nvSpPr>
        <xdr:cNvPr id="2" name="Text Box 1"/>
        <xdr:cNvSpPr txBox="1">
          <a:spLocks noChangeArrowheads="1"/>
        </xdr:cNvSpPr>
      </xdr:nvSpPr>
      <xdr:spPr>
        <a:xfrm>
          <a:off x="9029700" y="2724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3" name="Text Box 1"/>
        <xdr:cNvSpPr txBox="1">
          <a:spLocks noChangeArrowheads="1"/>
        </xdr:cNvSpPr>
      </xdr:nvSpPr>
      <xdr:spPr>
        <a:xfrm>
          <a:off x="6257925" y="21717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9029700" y="2724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6257925" y="21336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90500"/>
    <xdr:sp fLocksText="0">
      <xdr:nvSpPr>
        <xdr:cNvPr id="2" name="Text Box 1"/>
        <xdr:cNvSpPr txBox="1">
          <a:spLocks noChangeArrowheads="1"/>
        </xdr:cNvSpPr>
      </xdr:nvSpPr>
      <xdr:spPr>
        <a:xfrm>
          <a:off x="9029700" y="2686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3" name="Text Box 1"/>
        <xdr:cNvSpPr txBox="1">
          <a:spLocks noChangeArrowheads="1"/>
        </xdr:cNvSpPr>
      </xdr:nvSpPr>
      <xdr:spPr>
        <a:xfrm>
          <a:off x="6257925" y="21336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9029700" y="2686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6257925" y="21621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90500"/>
    <xdr:sp fLocksText="0">
      <xdr:nvSpPr>
        <xdr:cNvPr id="2" name="Text Box 1"/>
        <xdr:cNvSpPr txBox="1">
          <a:spLocks noChangeArrowheads="1"/>
        </xdr:cNvSpPr>
      </xdr:nvSpPr>
      <xdr:spPr>
        <a:xfrm>
          <a:off x="9029700" y="27146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3" name="Text Box 1"/>
        <xdr:cNvSpPr txBox="1">
          <a:spLocks noChangeArrowheads="1"/>
        </xdr:cNvSpPr>
      </xdr:nvSpPr>
      <xdr:spPr>
        <a:xfrm>
          <a:off x="6257925" y="21621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9029700" y="27146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6257925" y="21812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90500"/>
    <xdr:sp fLocksText="0">
      <xdr:nvSpPr>
        <xdr:cNvPr id="2" name="Text Box 1"/>
        <xdr:cNvSpPr txBox="1">
          <a:spLocks noChangeArrowheads="1"/>
        </xdr:cNvSpPr>
      </xdr:nvSpPr>
      <xdr:spPr>
        <a:xfrm>
          <a:off x="9029700" y="2733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3" name="Text Box 1"/>
        <xdr:cNvSpPr txBox="1">
          <a:spLocks noChangeArrowheads="1"/>
        </xdr:cNvSpPr>
      </xdr:nvSpPr>
      <xdr:spPr>
        <a:xfrm>
          <a:off x="6257925" y="21812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9029700" y="2733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6391275" y="22002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90500"/>
    <xdr:sp fLocksText="0">
      <xdr:nvSpPr>
        <xdr:cNvPr id="2" name="Text Box 1"/>
        <xdr:cNvSpPr txBox="1">
          <a:spLocks noChangeArrowheads="1"/>
        </xdr:cNvSpPr>
      </xdr:nvSpPr>
      <xdr:spPr>
        <a:xfrm>
          <a:off x="9163050" y="27527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3" name="Text Box 1"/>
        <xdr:cNvSpPr txBox="1">
          <a:spLocks noChangeArrowheads="1"/>
        </xdr:cNvSpPr>
      </xdr:nvSpPr>
      <xdr:spPr>
        <a:xfrm>
          <a:off x="6391275" y="22002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9163050" y="27527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6257925" y="21431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90500"/>
    <xdr:sp fLocksText="0">
      <xdr:nvSpPr>
        <xdr:cNvPr id="2" name="Text Box 1"/>
        <xdr:cNvSpPr txBox="1">
          <a:spLocks noChangeArrowheads="1"/>
        </xdr:cNvSpPr>
      </xdr:nvSpPr>
      <xdr:spPr>
        <a:xfrm>
          <a:off x="9029700" y="26955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3" name="Text Box 1"/>
        <xdr:cNvSpPr txBox="1">
          <a:spLocks noChangeArrowheads="1"/>
        </xdr:cNvSpPr>
      </xdr:nvSpPr>
      <xdr:spPr>
        <a:xfrm>
          <a:off x="6257925" y="21431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9029700" y="26955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6257925" y="21240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90500"/>
    <xdr:sp fLocksText="0">
      <xdr:nvSpPr>
        <xdr:cNvPr id="2" name="Text Box 1"/>
        <xdr:cNvSpPr txBox="1">
          <a:spLocks noChangeArrowheads="1"/>
        </xdr:cNvSpPr>
      </xdr:nvSpPr>
      <xdr:spPr>
        <a:xfrm>
          <a:off x="9029700" y="2676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3" name="Text Box 1"/>
        <xdr:cNvSpPr txBox="1">
          <a:spLocks noChangeArrowheads="1"/>
        </xdr:cNvSpPr>
      </xdr:nvSpPr>
      <xdr:spPr>
        <a:xfrm>
          <a:off x="6257925" y="21240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9029700" y="2676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6257925" y="21812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90500"/>
    <xdr:sp fLocksText="0">
      <xdr:nvSpPr>
        <xdr:cNvPr id="2" name="Text Box 1"/>
        <xdr:cNvSpPr txBox="1">
          <a:spLocks noChangeArrowheads="1"/>
        </xdr:cNvSpPr>
      </xdr:nvSpPr>
      <xdr:spPr>
        <a:xfrm>
          <a:off x="9029700" y="2733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3" name="Text Box 1"/>
        <xdr:cNvSpPr txBox="1">
          <a:spLocks noChangeArrowheads="1"/>
        </xdr:cNvSpPr>
      </xdr:nvSpPr>
      <xdr:spPr>
        <a:xfrm>
          <a:off x="6257925" y="21812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9029700" y="2733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6257925" y="21431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90500"/>
    <xdr:sp fLocksText="0">
      <xdr:nvSpPr>
        <xdr:cNvPr id="2" name="Text Box 1"/>
        <xdr:cNvSpPr txBox="1">
          <a:spLocks noChangeArrowheads="1"/>
        </xdr:cNvSpPr>
      </xdr:nvSpPr>
      <xdr:spPr>
        <a:xfrm>
          <a:off x="9029700" y="26955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3" name="Text Box 1"/>
        <xdr:cNvSpPr txBox="1">
          <a:spLocks noChangeArrowheads="1"/>
        </xdr:cNvSpPr>
      </xdr:nvSpPr>
      <xdr:spPr>
        <a:xfrm>
          <a:off x="6257925" y="21431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9029700" y="26955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6257925" y="21812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90500"/>
    <xdr:sp fLocksText="0">
      <xdr:nvSpPr>
        <xdr:cNvPr id="2" name="Text Box 1"/>
        <xdr:cNvSpPr txBox="1">
          <a:spLocks noChangeArrowheads="1"/>
        </xdr:cNvSpPr>
      </xdr:nvSpPr>
      <xdr:spPr>
        <a:xfrm>
          <a:off x="9029700" y="2733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3" name="Text Box 1"/>
        <xdr:cNvSpPr txBox="1">
          <a:spLocks noChangeArrowheads="1"/>
        </xdr:cNvSpPr>
      </xdr:nvSpPr>
      <xdr:spPr>
        <a:xfrm>
          <a:off x="6257925" y="21812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9029700" y="2733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6257925" y="2114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90500"/>
    <xdr:sp fLocksText="0">
      <xdr:nvSpPr>
        <xdr:cNvPr id="2" name="Text Box 1"/>
        <xdr:cNvSpPr txBox="1">
          <a:spLocks noChangeArrowheads="1"/>
        </xdr:cNvSpPr>
      </xdr:nvSpPr>
      <xdr:spPr>
        <a:xfrm>
          <a:off x="9029700" y="2667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3" name="Text Box 1"/>
        <xdr:cNvSpPr txBox="1">
          <a:spLocks noChangeArrowheads="1"/>
        </xdr:cNvSpPr>
      </xdr:nvSpPr>
      <xdr:spPr>
        <a:xfrm>
          <a:off x="6257925" y="2114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9029700" y="2667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6257925" y="21526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90500"/>
    <xdr:sp fLocksText="0">
      <xdr:nvSpPr>
        <xdr:cNvPr id="2" name="Text Box 1"/>
        <xdr:cNvSpPr txBox="1">
          <a:spLocks noChangeArrowheads="1"/>
        </xdr:cNvSpPr>
      </xdr:nvSpPr>
      <xdr:spPr>
        <a:xfrm>
          <a:off x="9029700" y="2705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3" name="Text Box 1"/>
        <xdr:cNvSpPr txBox="1">
          <a:spLocks noChangeArrowheads="1"/>
        </xdr:cNvSpPr>
      </xdr:nvSpPr>
      <xdr:spPr>
        <a:xfrm>
          <a:off x="6257925" y="21526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9029700" y="2705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6257925" y="21526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90500"/>
    <xdr:sp fLocksText="0">
      <xdr:nvSpPr>
        <xdr:cNvPr id="2" name="Text Box 1"/>
        <xdr:cNvSpPr txBox="1">
          <a:spLocks noChangeArrowheads="1"/>
        </xdr:cNvSpPr>
      </xdr:nvSpPr>
      <xdr:spPr>
        <a:xfrm>
          <a:off x="9029700" y="2705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3" name="Text Box 1"/>
        <xdr:cNvSpPr txBox="1">
          <a:spLocks noChangeArrowheads="1"/>
        </xdr:cNvSpPr>
      </xdr:nvSpPr>
      <xdr:spPr>
        <a:xfrm>
          <a:off x="6257925" y="21526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9029700" y="2705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5972175" y="2114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90500"/>
    <xdr:sp fLocksText="0">
      <xdr:nvSpPr>
        <xdr:cNvPr id="2" name="Text Box 1"/>
        <xdr:cNvSpPr txBox="1">
          <a:spLocks noChangeArrowheads="1"/>
        </xdr:cNvSpPr>
      </xdr:nvSpPr>
      <xdr:spPr>
        <a:xfrm>
          <a:off x="7639050" y="2667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3" name="Text Box 1"/>
        <xdr:cNvSpPr txBox="1">
          <a:spLocks noChangeArrowheads="1"/>
        </xdr:cNvSpPr>
      </xdr:nvSpPr>
      <xdr:spPr>
        <a:xfrm>
          <a:off x="5972175" y="2114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7639050" y="2667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6257925" y="21812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90500"/>
    <xdr:sp fLocksText="0">
      <xdr:nvSpPr>
        <xdr:cNvPr id="2" name="Text Box 1"/>
        <xdr:cNvSpPr txBox="1">
          <a:spLocks noChangeArrowheads="1"/>
        </xdr:cNvSpPr>
      </xdr:nvSpPr>
      <xdr:spPr>
        <a:xfrm>
          <a:off x="9029700" y="2733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3" name="Text Box 1"/>
        <xdr:cNvSpPr txBox="1">
          <a:spLocks noChangeArrowheads="1"/>
        </xdr:cNvSpPr>
      </xdr:nvSpPr>
      <xdr:spPr>
        <a:xfrm>
          <a:off x="6257925" y="21812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9029700" y="2733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6257925" y="21336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90500"/>
    <xdr:sp fLocksText="0">
      <xdr:nvSpPr>
        <xdr:cNvPr id="2" name="Text Box 1"/>
        <xdr:cNvSpPr txBox="1">
          <a:spLocks noChangeArrowheads="1"/>
        </xdr:cNvSpPr>
      </xdr:nvSpPr>
      <xdr:spPr>
        <a:xfrm>
          <a:off x="9029700" y="2686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3" name="Text Box 1"/>
        <xdr:cNvSpPr txBox="1">
          <a:spLocks noChangeArrowheads="1"/>
        </xdr:cNvSpPr>
      </xdr:nvSpPr>
      <xdr:spPr>
        <a:xfrm>
          <a:off x="6257925" y="21336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9029700" y="2686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6257925" y="21336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90500"/>
    <xdr:sp fLocksText="0">
      <xdr:nvSpPr>
        <xdr:cNvPr id="2" name="Text Box 1"/>
        <xdr:cNvSpPr txBox="1">
          <a:spLocks noChangeArrowheads="1"/>
        </xdr:cNvSpPr>
      </xdr:nvSpPr>
      <xdr:spPr>
        <a:xfrm>
          <a:off x="9029700" y="2686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3" name="Text Box 1"/>
        <xdr:cNvSpPr txBox="1">
          <a:spLocks noChangeArrowheads="1"/>
        </xdr:cNvSpPr>
      </xdr:nvSpPr>
      <xdr:spPr>
        <a:xfrm>
          <a:off x="6257925" y="21336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9029700" y="2686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7</xdr:row>
      <xdr:rowOff>190500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6257925" y="2209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9029700" y="2838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7</xdr:row>
      <xdr:rowOff>190500</xdr:rowOff>
    </xdr:from>
    <xdr:ext cx="76200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6257925" y="2209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9029700" y="2838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7</xdr:row>
      <xdr:rowOff>190500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6257925" y="2209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9029700" y="2838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7</xdr:row>
      <xdr:rowOff>190500</xdr:rowOff>
    </xdr:from>
    <xdr:ext cx="76200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6257925" y="2209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9029700" y="2838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6257925" y="20955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90500"/>
    <xdr:sp fLocksText="0">
      <xdr:nvSpPr>
        <xdr:cNvPr id="2" name="Text Box 1"/>
        <xdr:cNvSpPr txBox="1">
          <a:spLocks noChangeArrowheads="1"/>
        </xdr:cNvSpPr>
      </xdr:nvSpPr>
      <xdr:spPr>
        <a:xfrm>
          <a:off x="9029700" y="2647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3" name="Text Box 1"/>
        <xdr:cNvSpPr txBox="1">
          <a:spLocks noChangeArrowheads="1"/>
        </xdr:cNvSpPr>
      </xdr:nvSpPr>
      <xdr:spPr>
        <a:xfrm>
          <a:off x="6257925" y="20955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9029700" y="2647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6257925" y="21336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90500"/>
    <xdr:sp fLocksText="0">
      <xdr:nvSpPr>
        <xdr:cNvPr id="2" name="Text Box 1"/>
        <xdr:cNvSpPr txBox="1">
          <a:spLocks noChangeArrowheads="1"/>
        </xdr:cNvSpPr>
      </xdr:nvSpPr>
      <xdr:spPr>
        <a:xfrm>
          <a:off x="9029700" y="2686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3" name="Text Box 1"/>
        <xdr:cNvSpPr txBox="1">
          <a:spLocks noChangeArrowheads="1"/>
        </xdr:cNvSpPr>
      </xdr:nvSpPr>
      <xdr:spPr>
        <a:xfrm>
          <a:off x="6257925" y="21336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9029700" y="2686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6257925" y="21336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90500"/>
    <xdr:sp fLocksText="0">
      <xdr:nvSpPr>
        <xdr:cNvPr id="2" name="Text Box 1"/>
        <xdr:cNvSpPr txBox="1">
          <a:spLocks noChangeArrowheads="1"/>
        </xdr:cNvSpPr>
      </xdr:nvSpPr>
      <xdr:spPr>
        <a:xfrm>
          <a:off x="9029700" y="2686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3" name="Text Box 1"/>
        <xdr:cNvSpPr txBox="1">
          <a:spLocks noChangeArrowheads="1"/>
        </xdr:cNvSpPr>
      </xdr:nvSpPr>
      <xdr:spPr>
        <a:xfrm>
          <a:off x="6257925" y="21336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9029700" y="2686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6257925" y="21336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90500"/>
    <xdr:sp fLocksText="0">
      <xdr:nvSpPr>
        <xdr:cNvPr id="2" name="Text Box 1"/>
        <xdr:cNvSpPr txBox="1">
          <a:spLocks noChangeArrowheads="1"/>
        </xdr:cNvSpPr>
      </xdr:nvSpPr>
      <xdr:spPr>
        <a:xfrm>
          <a:off x="9029700" y="2686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3" name="Text Box 1"/>
        <xdr:cNvSpPr txBox="1">
          <a:spLocks noChangeArrowheads="1"/>
        </xdr:cNvSpPr>
      </xdr:nvSpPr>
      <xdr:spPr>
        <a:xfrm>
          <a:off x="6257925" y="21336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9029700" y="2686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6257925" y="21431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90500"/>
    <xdr:sp fLocksText="0">
      <xdr:nvSpPr>
        <xdr:cNvPr id="2" name="Text Box 1"/>
        <xdr:cNvSpPr txBox="1">
          <a:spLocks noChangeArrowheads="1"/>
        </xdr:cNvSpPr>
      </xdr:nvSpPr>
      <xdr:spPr>
        <a:xfrm>
          <a:off x="9029700" y="26955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3" name="Text Box 1"/>
        <xdr:cNvSpPr txBox="1">
          <a:spLocks noChangeArrowheads="1"/>
        </xdr:cNvSpPr>
      </xdr:nvSpPr>
      <xdr:spPr>
        <a:xfrm>
          <a:off x="6257925" y="21431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9029700" y="26955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5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6"/>
  <sheetViews>
    <sheetView zoomScale="75" zoomScaleNormal="75" zoomScalePageLayoutView="0" workbookViewId="0" topLeftCell="A25">
      <selection activeCell="F28" sqref="F28"/>
    </sheetView>
  </sheetViews>
  <sheetFormatPr defaultColWidth="8.8515625" defaultRowHeight="15"/>
  <cols>
    <col min="1" max="1" width="5.00390625" style="4" customWidth="1"/>
    <col min="2" max="2" width="65.7109375" style="4" customWidth="1"/>
    <col min="3" max="3" width="15.28125" style="4" customWidth="1"/>
    <col min="4" max="4" width="11.57421875" style="4" customWidth="1"/>
    <col min="5" max="5" width="15.140625" style="4" customWidth="1"/>
    <col min="6" max="6" width="16.00390625" style="4" customWidth="1"/>
    <col min="7" max="7" width="24.00390625" style="5" customWidth="1"/>
    <col min="8" max="8" width="11.140625" style="6" customWidth="1"/>
    <col min="9" max="9" width="12.8515625" style="6" customWidth="1"/>
    <col min="10" max="16384" width="8.8515625" style="6" customWidth="1"/>
  </cols>
  <sheetData>
    <row r="1" spans="5:7" ht="15">
      <c r="E1" s="152" t="s">
        <v>41</v>
      </c>
      <c r="F1" s="152"/>
      <c r="G1" s="152"/>
    </row>
    <row r="2" spans="1:7" ht="30" customHeight="1">
      <c r="A2" s="153" t="s">
        <v>66</v>
      </c>
      <c r="B2" s="153"/>
      <c r="C2" s="153"/>
      <c r="D2" s="153"/>
      <c r="E2" s="153"/>
      <c r="F2" s="153"/>
      <c r="G2" s="153"/>
    </row>
    <row r="3" spans="2:6" ht="15.75">
      <c r="B3" s="7"/>
      <c r="C3" s="8"/>
      <c r="D3" s="8"/>
      <c r="E3" s="8"/>
      <c r="F3" s="8"/>
    </row>
    <row r="4" spans="2:6" ht="15">
      <c r="B4" s="9" t="s">
        <v>0</v>
      </c>
      <c r="C4" s="154" t="s">
        <v>50</v>
      </c>
      <c r="D4" s="155"/>
      <c r="E4" s="155"/>
      <c r="F4" s="42"/>
    </row>
    <row r="5" spans="2:6" ht="15">
      <c r="B5" s="9" t="s">
        <v>1</v>
      </c>
      <c r="C5" s="156">
        <v>4</v>
      </c>
      <c r="D5" s="157"/>
      <c r="E5" s="157"/>
      <c r="F5" s="43"/>
    </row>
    <row r="6" spans="2:6" ht="15">
      <c r="B6" s="10" t="s">
        <v>2</v>
      </c>
      <c r="C6" s="156">
        <v>7505.5</v>
      </c>
      <c r="D6" s="157"/>
      <c r="E6" s="157"/>
      <c r="F6" s="43"/>
    </row>
    <row r="7" spans="2:6" ht="18.75" customHeight="1">
      <c r="B7" s="39" t="s">
        <v>47</v>
      </c>
      <c r="C7" s="149">
        <v>64200</v>
      </c>
      <c r="D7" s="150"/>
      <c r="E7" s="151"/>
      <c r="F7" s="44"/>
    </row>
    <row r="8" spans="2:4" ht="15">
      <c r="B8" s="56"/>
      <c r="D8" s="38">
        <v>9</v>
      </c>
    </row>
    <row r="9" spans="1:7" ht="15">
      <c r="A9" s="136" t="s">
        <v>3</v>
      </c>
      <c r="B9" s="137"/>
      <c r="C9" s="137"/>
      <c r="D9" s="137"/>
      <c r="E9" s="138"/>
      <c r="F9" s="138"/>
      <c r="G9" s="138"/>
    </row>
    <row r="10" spans="1:7" ht="65.25" customHeight="1">
      <c r="A10" s="139" t="s">
        <v>4</v>
      </c>
      <c r="B10" s="141" t="s">
        <v>5</v>
      </c>
      <c r="C10" s="143" t="s">
        <v>32</v>
      </c>
      <c r="D10" s="145" t="s">
        <v>43</v>
      </c>
      <c r="E10" s="146"/>
      <c r="F10" s="143" t="s">
        <v>80</v>
      </c>
      <c r="G10" s="147" t="s">
        <v>52</v>
      </c>
    </row>
    <row r="11" spans="1:7" ht="45" customHeight="1">
      <c r="A11" s="140"/>
      <c r="B11" s="142"/>
      <c r="C11" s="144"/>
      <c r="D11" s="37" t="s">
        <v>6</v>
      </c>
      <c r="E11" s="45" t="s">
        <v>42</v>
      </c>
      <c r="F11" s="144"/>
      <c r="G11" s="148"/>
    </row>
    <row r="12" spans="1:7" ht="27" customHeight="1">
      <c r="A12" s="12" t="s">
        <v>7</v>
      </c>
      <c r="B12" s="13" t="s">
        <v>31</v>
      </c>
      <c r="C12" s="14">
        <f>D12*C6</f>
        <v>34825.52</v>
      </c>
      <c r="D12" s="14">
        <v>4.64</v>
      </c>
      <c r="E12" s="15">
        <f>C12*12</f>
        <v>417906.24</v>
      </c>
      <c r="F12" s="15">
        <f>C12*12</f>
        <v>417906.24</v>
      </c>
      <c r="G12" s="40"/>
    </row>
    <row r="13" spans="1:7" ht="24" customHeight="1">
      <c r="A13" s="61" t="s">
        <v>8</v>
      </c>
      <c r="B13" s="16" t="s">
        <v>9</v>
      </c>
      <c r="C13" s="15"/>
      <c r="D13" s="15"/>
      <c r="E13" s="15"/>
      <c r="F13" s="15"/>
      <c r="G13" s="41"/>
    </row>
    <row r="14" spans="1:7" ht="18.75">
      <c r="A14" s="17" t="s">
        <v>10</v>
      </c>
      <c r="B14" s="18" t="s">
        <v>11</v>
      </c>
      <c r="C14" s="15">
        <f>0.47*C6</f>
        <v>3527.5849999999996</v>
      </c>
      <c r="D14" s="15">
        <v>0.47</v>
      </c>
      <c r="E14" s="15">
        <f>C14*12</f>
        <v>42331.02</v>
      </c>
      <c r="F14" s="15">
        <f>C14*12</f>
        <v>42331.02</v>
      </c>
      <c r="G14" s="3"/>
    </row>
    <row r="15" spans="1:7" ht="19.5" customHeight="1">
      <c r="A15" s="17" t="s">
        <v>12</v>
      </c>
      <c r="B15" s="18" t="s">
        <v>33</v>
      </c>
      <c r="C15" s="15">
        <v>1350</v>
      </c>
      <c r="D15" s="15">
        <f>C15/C6</f>
        <v>0.17986809672906534</v>
      </c>
      <c r="E15" s="15">
        <f>C15*12</f>
        <v>16200</v>
      </c>
      <c r="F15" s="15">
        <f>C15*12</f>
        <v>16200</v>
      </c>
      <c r="G15" s="3"/>
    </row>
    <row r="16" spans="1:7" ht="19.5" customHeight="1">
      <c r="A16" s="2" t="s">
        <v>13</v>
      </c>
      <c r="B16" s="46" t="s">
        <v>58</v>
      </c>
      <c r="C16" s="15">
        <f aca="true" t="shared" si="0" ref="C16:C37">E16/12</f>
        <v>111</v>
      </c>
      <c r="D16" s="15">
        <f>C16/C6</f>
        <v>0.014789154619945373</v>
      </c>
      <c r="E16" s="3">
        <v>1332</v>
      </c>
      <c r="F16" s="15">
        <v>1332</v>
      </c>
      <c r="G16" s="3"/>
    </row>
    <row r="17" spans="1:7" ht="18.75">
      <c r="A17" s="2" t="s">
        <v>14</v>
      </c>
      <c r="B17" s="1" t="s">
        <v>38</v>
      </c>
      <c r="C17" s="15">
        <f t="shared" si="0"/>
        <v>143.1</v>
      </c>
      <c r="D17" s="15">
        <f>C17/C6</f>
        <v>0.019066018253280928</v>
      </c>
      <c r="E17" s="15">
        <v>1717.2</v>
      </c>
      <c r="F17" s="15">
        <v>1717.2</v>
      </c>
      <c r="G17" s="3"/>
    </row>
    <row r="18" spans="1:7" ht="16.5" customHeight="1">
      <c r="A18" s="2" t="s">
        <v>45</v>
      </c>
      <c r="B18" s="1" t="s">
        <v>63</v>
      </c>
      <c r="C18" s="15">
        <f t="shared" si="0"/>
        <v>2000</v>
      </c>
      <c r="D18" s="15">
        <f>C18/C6</f>
        <v>0.26647125441343017</v>
      </c>
      <c r="E18" s="15">
        <v>24000</v>
      </c>
      <c r="F18" s="15">
        <v>24000</v>
      </c>
      <c r="G18" s="3"/>
    </row>
    <row r="19" spans="1:7" ht="18.75">
      <c r="A19" s="2" t="s">
        <v>15</v>
      </c>
      <c r="B19" s="1" t="s">
        <v>60</v>
      </c>
      <c r="C19" s="15">
        <f t="shared" si="0"/>
        <v>30000</v>
      </c>
      <c r="D19" s="15">
        <f>C19/C6</f>
        <v>3.9970688162014523</v>
      </c>
      <c r="E19" s="3">
        <v>360000</v>
      </c>
      <c r="F19" s="15">
        <v>0</v>
      </c>
      <c r="G19" s="3">
        <v>360000</v>
      </c>
    </row>
    <row r="20" spans="1:7" s="52" customFormat="1" ht="18.75">
      <c r="A20" s="2" t="s">
        <v>16</v>
      </c>
      <c r="B20" s="1" t="s">
        <v>59</v>
      </c>
      <c r="C20" s="15">
        <f t="shared" si="0"/>
        <v>7000</v>
      </c>
      <c r="D20" s="15">
        <f>C20/C6</f>
        <v>0.9326493904470056</v>
      </c>
      <c r="E20" s="3">
        <v>84000</v>
      </c>
      <c r="F20" s="15">
        <v>0</v>
      </c>
      <c r="G20" s="3">
        <v>84000</v>
      </c>
    </row>
    <row r="21" spans="1:7" ht="18.75">
      <c r="A21" s="2" t="s">
        <v>17</v>
      </c>
      <c r="B21" s="1" t="s">
        <v>49</v>
      </c>
      <c r="C21" s="15">
        <f t="shared" si="0"/>
        <v>1250</v>
      </c>
      <c r="D21" s="15">
        <f>C21/C6</f>
        <v>0.16654453400839384</v>
      </c>
      <c r="E21" s="3">
        <v>15000</v>
      </c>
      <c r="F21" s="54">
        <v>15000</v>
      </c>
      <c r="G21" s="3"/>
    </row>
    <row r="22" spans="1:7" s="52" customFormat="1" ht="21" customHeight="1">
      <c r="A22" s="2" t="s">
        <v>18</v>
      </c>
      <c r="B22" s="1" t="s">
        <v>67</v>
      </c>
      <c r="C22" s="15">
        <f t="shared" si="0"/>
        <v>666.6666666666666</v>
      </c>
      <c r="D22" s="15">
        <f>C22/C6</f>
        <v>0.08882375147114338</v>
      </c>
      <c r="E22" s="3">
        <v>8000</v>
      </c>
      <c r="F22" s="15">
        <v>8000</v>
      </c>
      <c r="G22" s="3"/>
    </row>
    <row r="23" spans="1:7" s="51" customFormat="1" ht="20.25" customHeight="1">
      <c r="A23" s="47" t="s">
        <v>19</v>
      </c>
      <c r="B23" s="48" t="s">
        <v>48</v>
      </c>
      <c r="C23" s="49">
        <f t="shared" si="0"/>
        <v>515</v>
      </c>
      <c r="D23" s="49">
        <f>C23/C6</f>
        <v>0.06861634801145826</v>
      </c>
      <c r="E23" s="50">
        <v>6180</v>
      </c>
      <c r="F23" s="53">
        <v>6180</v>
      </c>
      <c r="G23" s="50"/>
    </row>
    <row r="24" spans="1:7" ht="18.75">
      <c r="A24" s="2" t="s">
        <v>27</v>
      </c>
      <c r="B24" s="1" t="s">
        <v>68</v>
      </c>
      <c r="C24" s="15">
        <f t="shared" si="0"/>
        <v>3000</v>
      </c>
      <c r="D24" s="15">
        <f>C24/C6</f>
        <v>0.3997068816201452</v>
      </c>
      <c r="E24" s="3">
        <v>36000</v>
      </c>
      <c r="F24" s="15">
        <v>36000</v>
      </c>
      <c r="G24" s="3"/>
    </row>
    <row r="25" spans="1:7" ht="18.75">
      <c r="A25" s="2" t="s">
        <v>36</v>
      </c>
      <c r="B25" s="46" t="s">
        <v>61</v>
      </c>
      <c r="C25" s="15">
        <f t="shared" si="0"/>
        <v>5000</v>
      </c>
      <c r="D25" s="15">
        <f>C25/C6</f>
        <v>0.6661781360335753</v>
      </c>
      <c r="E25" s="15">
        <v>60000</v>
      </c>
      <c r="F25" s="15">
        <v>0</v>
      </c>
      <c r="G25" s="3">
        <v>60000</v>
      </c>
    </row>
    <row r="26" spans="1:7" s="52" customFormat="1" ht="19.5" customHeight="1">
      <c r="A26" s="2" t="s">
        <v>40</v>
      </c>
      <c r="B26" s="1" t="s">
        <v>62</v>
      </c>
      <c r="C26" s="15">
        <f t="shared" si="0"/>
        <v>3750</v>
      </c>
      <c r="D26" s="15">
        <f>C26/C6</f>
        <v>0.49963360202518153</v>
      </c>
      <c r="E26" s="3">
        <v>45000</v>
      </c>
      <c r="F26" s="3">
        <v>45000</v>
      </c>
      <c r="G26" s="3"/>
    </row>
    <row r="27" spans="1:7" ht="18.75">
      <c r="A27" s="2" t="s">
        <v>46</v>
      </c>
      <c r="B27" s="1" t="s">
        <v>79</v>
      </c>
      <c r="C27" s="15">
        <f t="shared" si="0"/>
        <v>4583.333333333333</v>
      </c>
      <c r="D27" s="15">
        <f>C27/C6</f>
        <v>0.6106632913641107</v>
      </c>
      <c r="E27" s="15">
        <v>55000</v>
      </c>
      <c r="F27" s="15">
        <v>55000</v>
      </c>
      <c r="G27" s="3"/>
    </row>
    <row r="28" spans="1:7" ht="18.75">
      <c r="A28" s="2" t="s">
        <v>53</v>
      </c>
      <c r="B28" s="1" t="s">
        <v>72</v>
      </c>
      <c r="C28" s="15">
        <f t="shared" si="0"/>
        <v>3750</v>
      </c>
      <c r="D28" s="15">
        <f>C28/C6</f>
        <v>0.49963360202518153</v>
      </c>
      <c r="E28" s="3">
        <v>45000</v>
      </c>
      <c r="F28" s="3">
        <v>45000</v>
      </c>
      <c r="G28" s="3"/>
    </row>
    <row r="29" spans="1:7" ht="18.75">
      <c r="A29" s="2" t="s">
        <v>54</v>
      </c>
      <c r="B29" s="1" t="s">
        <v>69</v>
      </c>
      <c r="C29" s="15">
        <f t="shared" si="0"/>
        <v>1666.6666666666667</v>
      </c>
      <c r="D29" s="15">
        <f>C29/C6</f>
        <v>0.22205937867785847</v>
      </c>
      <c r="E29" s="3">
        <v>20000</v>
      </c>
      <c r="F29" s="3">
        <v>20000</v>
      </c>
      <c r="G29" s="3"/>
    </row>
    <row r="30" spans="1:7" ht="18.75">
      <c r="A30" s="2" t="s">
        <v>55</v>
      </c>
      <c r="B30" s="1" t="s">
        <v>70</v>
      </c>
      <c r="C30" s="15">
        <f t="shared" si="0"/>
        <v>5066.666666666667</v>
      </c>
      <c r="D30" s="15">
        <f>C30/C6</f>
        <v>0.6750605111806898</v>
      </c>
      <c r="E30" s="3">
        <v>60800</v>
      </c>
      <c r="F30" s="3">
        <v>0</v>
      </c>
      <c r="G30" s="3">
        <v>60800</v>
      </c>
    </row>
    <row r="31" spans="1:7" ht="18.75">
      <c r="A31" s="2" t="s">
        <v>56</v>
      </c>
      <c r="B31" s="1" t="s">
        <v>71</v>
      </c>
      <c r="C31" s="15">
        <f t="shared" si="0"/>
        <v>5066.666666666667</v>
      </c>
      <c r="D31" s="15">
        <f>C31/C$6</f>
        <v>0.6750605111806898</v>
      </c>
      <c r="E31" s="3">
        <v>60800</v>
      </c>
      <c r="F31" s="3">
        <v>0</v>
      </c>
      <c r="G31" s="3">
        <v>60800</v>
      </c>
    </row>
    <row r="32" spans="1:7" ht="18.75">
      <c r="A32" s="2" t="s">
        <v>56</v>
      </c>
      <c r="B32" s="1" t="s">
        <v>78</v>
      </c>
      <c r="C32" s="15">
        <f t="shared" si="0"/>
        <v>666.6666666666666</v>
      </c>
      <c r="D32" s="15">
        <v>1.07</v>
      </c>
      <c r="E32" s="3">
        <v>8000</v>
      </c>
      <c r="F32" s="3">
        <v>8000</v>
      </c>
      <c r="G32" s="3"/>
    </row>
    <row r="33" spans="1:7" ht="19.5" customHeight="1">
      <c r="A33" s="2" t="s">
        <v>57</v>
      </c>
      <c r="B33" s="1" t="s">
        <v>77</v>
      </c>
      <c r="C33" s="15">
        <f t="shared" si="0"/>
        <v>291.6666666666667</v>
      </c>
      <c r="D33" s="15">
        <v>0.47</v>
      </c>
      <c r="E33" s="3">
        <v>3500</v>
      </c>
      <c r="F33" s="3">
        <v>3500</v>
      </c>
      <c r="G33" s="3"/>
    </row>
    <row r="34" spans="1:7" ht="18.75">
      <c r="A34" s="2" t="s">
        <v>73</v>
      </c>
      <c r="B34" s="1"/>
      <c r="C34" s="15">
        <f t="shared" si="0"/>
        <v>0</v>
      </c>
      <c r="D34" s="15"/>
      <c r="E34" s="3"/>
      <c r="F34" s="3"/>
      <c r="G34" s="3"/>
    </row>
    <row r="35" spans="1:7" ht="18.75">
      <c r="A35" s="2" t="s">
        <v>74</v>
      </c>
      <c r="B35" s="1"/>
      <c r="C35" s="15"/>
      <c r="D35" s="15"/>
      <c r="E35" s="3"/>
      <c r="F35" s="3"/>
      <c r="G35" s="3"/>
    </row>
    <row r="36" spans="1:7" ht="18.75">
      <c r="A36" s="2" t="s">
        <v>75</v>
      </c>
      <c r="B36" s="1"/>
      <c r="C36" s="15"/>
      <c r="D36" s="15"/>
      <c r="E36" s="3"/>
      <c r="F36" s="3"/>
      <c r="G36" s="3"/>
    </row>
    <row r="37" spans="1:7" ht="18.75">
      <c r="A37" s="2" t="s">
        <v>76</v>
      </c>
      <c r="B37" s="1"/>
      <c r="C37" s="15">
        <f t="shared" si="0"/>
        <v>0</v>
      </c>
      <c r="D37" s="15">
        <f>C37/C$6</f>
        <v>0</v>
      </c>
      <c r="E37" s="3"/>
      <c r="F37" s="3"/>
      <c r="G37" s="3"/>
    </row>
    <row r="38" spans="1:7" ht="18.75">
      <c r="A38" s="17"/>
      <c r="B38" s="18" t="s">
        <v>20</v>
      </c>
      <c r="C38" s="14">
        <f>SUM(C14:C37)</f>
        <v>79405.01833333336</v>
      </c>
      <c r="D38" s="14">
        <f>SUM(D14:D37)</f>
        <v>11.991893278262607</v>
      </c>
      <c r="E38" s="14">
        <f>SUM(E14:E37)</f>
        <v>952860.22</v>
      </c>
      <c r="F38" s="14">
        <f>SUM(F14:F37)</f>
        <v>327260.22</v>
      </c>
      <c r="G38" s="14">
        <f>SUM(G14:G37)</f>
        <v>625600</v>
      </c>
    </row>
    <row r="39" spans="1:7" ht="18.75">
      <c r="A39" s="2"/>
      <c r="B39" s="1" t="s">
        <v>44</v>
      </c>
      <c r="C39" s="15"/>
      <c r="D39" s="15">
        <f>D30+D29+D28+D27+D26+D25+D24+D22+D21+D20+D19+D17+D16+D15+D14+D23</f>
        <v>9.510361512668487</v>
      </c>
      <c r="E39" s="3"/>
      <c r="F39" s="3">
        <f>(F31+F32+F33+F30+F29+F28+F27+F26+F25+F24+F23+F22+F21+F20+F19+F18+F17+F16+F15+F14)/12/C6</f>
        <v>3.633560055958964</v>
      </c>
      <c r="G39" s="3">
        <f>(G31+G32+G33+G30+G29+G28+G27+G26+G25+G24+G23+G22+G21+G20+G19+G18+G17+G16+G15+G14)/12/C6</f>
        <v>6.946017365043413</v>
      </c>
    </row>
    <row r="40" spans="1:7" ht="37.5">
      <c r="A40" s="11" t="s">
        <v>21</v>
      </c>
      <c r="B40" s="19" t="s">
        <v>37</v>
      </c>
      <c r="C40" s="14">
        <f>D40*C6</f>
        <v>21812.982585744146</v>
      </c>
      <c r="D40" s="20">
        <f>F40/F39*D39</f>
        <v>2.906266416060775</v>
      </c>
      <c r="E40" s="62">
        <f>C40*12</f>
        <v>261755.79102892976</v>
      </c>
      <c r="F40" s="20">
        <f>D8*0.12+C48*0.12/C6</f>
        <v>1.110377723003131</v>
      </c>
      <c r="G40" s="20">
        <f>F40/F39*G39</f>
        <v>2.122629825008242</v>
      </c>
    </row>
    <row r="41" spans="1:7" ht="37.5">
      <c r="A41" s="21" t="s">
        <v>22</v>
      </c>
      <c r="B41" s="22" t="s">
        <v>23</v>
      </c>
      <c r="C41" s="14">
        <f>D41*C6</f>
        <v>6011.263134120792</v>
      </c>
      <c r="D41" s="14">
        <f>F41/F39*D39</f>
        <v>0.8009144139791875</v>
      </c>
      <c r="E41" s="62">
        <f>C41*12</f>
        <v>72135.1576094495</v>
      </c>
      <c r="F41" s="14">
        <f>D8*0.034</f>
        <v>0.30600000000000005</v>
      </c>
      <c r="G41" s="14">
        <f>F41/F39*G39</f>
        <v>0.5849583551584729</v>
      </c>
    </row>
    <row r="42" spans="1:7" ht="56.25">
      <c r="A42" s="21" t="s">
        <v>24</v>
      </c>
      <c r="B42" s="22" t="s">
        <v>25</v>
      </c>
      <c r="C42" s="23">
        <v>0</v>
      </c>
      <c r="D42" s="15">
        <f>C42/C6</f>
        <v>0</v>
      </c>
      <c r="E42" s="23">
        <f>C42*12</f>
        <v>0</v>
      </c>
      <c r="F42" s="23"/>
      <c r="G42" s="36"/>
    </row>
    <row r="43" spans="1:7" ht="18.75">
      <c r="A43" s="17"/>
      <c r="B43" s="22" t="s">
        <v>26</v>
      </c>
      <c r="C43" s="14"/>
      <c r="D43" s="14">
        <f>D41+D40+D38+D12+D42</f>
        <v>20.33907410830257</v>
      </c>
      <c r="E43" s="14"/>
      <c r="F43" s="14">
        <f>(F38+F12)/12/C6+F40+F41</f>
        <v>9.689937778962094</v>
      </c>
      <c r="G43" s="14">
        <f>(G38+G12)/12/C6+G40+G41</f>
        <v>9.653605545210128</v>
      </c>
    </row>
    <row r="44" spans="1:7" ht="18.75">
      <c r="A44" s="17"/>
      <c r="B44" s="131" t="s">
        <v>35</v>
      </c>
      <c r="C44" s="132"/>
      <c r="D44" s="133">
        <f>D43-(C7/12/C6+(D46)/C6)</f>
        <v>19.403493534057016</v>
      </c>
      <c r="E44" s="134"/>
      <c r="F44" s="55">
        <f>F43-(C7+D46*12)/12/C6</f>
        <v>8.75435720471654</v>
      </c>
      <c r="G44" s="14"/>
    </row>
    <row r="45" spans="1:6" ht="15">
      <c r="A45" s="24"/>
      <c r="B45" s="24"/>
      <c r="C45" s="25"/>
      <c r="D45" s="25"/>
      <c r="E45" s="25"/>
      <c r="F45" s="25"/>
    </row>
    <row r="46" spans="1:4" ht="20.25">
      <c r="A46" s="24"/>
      <c r="B46" s="135" t="s">
        <v>34</v>
      </c>
      <c r="C46" s="135"/>
      <c r="D46" s="26">
        <f>C48/100*88</f>
        <v>1672</v>
      </c>
    </row>
    <row r="47" spans="1:6" ht="15">
      <c r="A47" s="24"/>
      <c r="B47" s="24"/>
      <c r="C47" s="25"/>
      <c r="D47" s="25"/>
      <c r="E47" s="25"/>
      <c r="F47" s="25"/>
    </row>
    <row r="48" spans="1:7" ht="18">
      <c r="A48" s="27"/>
      <c r="B48" s="28" t="s">
        <v>28</v>
      </c>
      <c r="C48" s="29">
        <v>1900</v>
      </c>
      <c r="D48" s="30"/>
      <c r="E48" s="30"/>
      <c r="F48" s="30"/>
      <c r="G48" s="31"/>
    </row>
    <row r="49" spans="1:7" ht="18">
      <c r="A49" s="27"/>
      <c r="B49" s="32" t="s">
        <v>51</v>
      </c>
      <c r="C49" s="33">
        <v>200</v>
      </c>
      <c r="D49" s="30"/>
      <c r="E49" s="30"/>
      <c r="F49" s="30"/>
      <c r="G49" s="31"/>
    </row>
    <row r="50" spans="1:7" ht="18">
      <c r="A50" s="27"/>
      <c r="B50" s="58" t="s">
        <v>64</v>
      </c>
      <c r="C50" s="33">
        <v>200</v>
      </c>
      <c r="D50" s="30"/>
      <c r="E50" s="30"/>
      <c r="F50" s="30"/>
      <c r="G50" s="31"/>
    </row>
    <row r="51" spans="1:7" ht="18">
      <c r="A51" s="27"/>
      <c r="B51" s="28" t="s">
        <v>29</v>
      </c>
      <c r="C51" s="33"/>
      <c r="D51" s="30"/>
      <c r="E51" s="30"/>
      <c r="F51" s="30"/>
      <c r="G51" s="31"/>
    </row>
    <row r="52" spans="1:7" ht="18.75">
      <c r="A52" s="27"/>
      <c r="B52" s="58" t="s">
        <v>30</v>
      </c>
      <c r="C52" s="60" t="s">
        <v>81</v>
      </c>
      <c r="D52" s="30"/>
      <c r="E52" s="30"/>
      <c r="F52" s="30"/>
      <c r="G52" s="31"/>
    </row>
    <row r="53" spans="1:7" ht="18.75">
      <c r="A53" s="27"/>
      <c r="B53" s="58" t="s">
        <v>65</v>
      </c>
      <c r="C53" s="59">
        <v>350</v>
      </c>
      <c r="D53" s="30"/>
      <c r="E53" s="30"/>
      <c r="F53" s="30"/>
      <c r="G53" s="31"/>
    </row>
    <row r="54" spans="1:7" ht="18.75">
      <c r="A54" s="27"/>
      <c r="B54" s="58" t="s">
        <v>82</v>
      </c>
      <c r="C54" s="59">
        <v>500</v>
      </c>
      <c r="D54" s="30"/>
      <c r="E54" s="30"/>
      <c r="F54" s="30"/>
      <c r="G54" s="31"/>
    </row>
    <row r="55" spans="1:7" ht="15">
      <c r="A55" s="27"/>
      <c r="B55" s="30"/>
      <c r="C55" s="30"/>
      <c r="D55" s="30"/>
      <c r="E55" s="31"/>
      <c r="F55" s="6"/>
      <c r="G55" s="6"/>
    </row>
    <row r="56" spans="1:7" ht="15">
      <c r="A56" s="27"/>
      <c r="B56" s="30"/>
      <c r="C56" s="30"/>
      <c r="D56" s="30"/>
      <c r="E56" s="31"/>
      <c r="F56" s="6"/>
      <c r="G56" s="6"/>
    </row>
    <row r="57" spans="1:7" ht="15">
      <c r="A57" s="27"/>
      <c r="B57" s="30"/>
      <c r="C57" s="30"/>
      <c r="D57" s="30"/>
      <c r="E57" s="31"/>
      <c r="F57" s="6"/>
      <c r="G57" s="6"/>
    </row>
    <row r="58" spans="1:7" ht="48.75" customHeight="1">
      <c r="A58" s="57" t="s">
        <v>39</v>
      </c>
      <c r="B58" s="57"/>
      <c r="C58" s="35"/>
      <c r="D58" s="57"/>
      <c r="E58" s="30"/>
      <c r="F58" s="30"/>
      <c r="G58" s="31"/>
    </row>
    <row r="59" spans="1:6" ht="15">
      <c r="A59" s="24"/>
      <c r="B59" s="24"/>
      <c r="C59" s="35"/>
      <c r="D59" s="25"/>
      <c r="E59" s="25"/>
      <c r="F59" s="25"/>
    </row>
    <row r="60" spans="1:6" ht="15">
      <c r="A60" s="34"/>
      <c r="B60" s="34"/>
      <c r="C60" s="35"/>
      <c r="D60" s="35"/>
      <c r="E60" s="35"/>
      <c r="F60" s="35"/>
    </row>
    <row r="61" spans="1:6" ht="15">
      <c r="A61" s="34"/>
      <c r="B61" s="34"/>
      <c r="C61" s="35"/>
      <c r="D61" s="35"/>
      <c r="E61" s="35"/>
      <c r="F61" s="35"/>
    </row>
    <row r="62" spans="1:6" ht="15">
      <c r="A62" s="34"/>
      <c r="B62" s="34"/>
      <c r="C62" s="35"/>
      <c r="D62" s="35"/>
      <c r="E62" s="35"/>
      <c r="F62" s="35"/>
    </row>
    <row r="63" spans="1:6" ht="15">
      <c r="A63" s="34"/>
      <c r="B63" s="34"/>
      <c r="C63" s="35"/>
      <c r="D63" s="35"/>
      <c r="E63" s="35"/>
      <c r="F63" s="35"/>
    </row>
    <row r="64" spans="1:6" ht="15">
      <c r="A64" s="34"/>
      <c r="B64" s="34"/>
      <c r="C64" s="35"/>
      <c r="D64" s="35"/>
      <c r="E64" s="35"/>
      <c r="F64" s="35"/>
    </row>
    <row r="65" spans="1:6" ht="15">
      <c r="A65" s="34"/>
      <c r="B65" s="34"/>
      <c r="C65" s="35"/>
      <c r="D65" s="35"/>
      <c r="E65" s="35"/>
      <c r="F65" s="35"/>
    </row>
    <row r="66" spans="1:6" ht="15">
      <c r="A66" s="34"/>
      <c r="B66" s="34"/>
      <c r="C66" s="35"/>
      <c r="D66" s="35"/>
      <c r="E66" s="35"/>
      <c r="F66" s="35"/>
    </row>
    <row r="67" spans="1:6" ht="15">
      <c r="A67" s="34"/>
      <c r="B67" s="34"/>
      <c r="C67" s="35"/>
      <c r="D67" s="35"/>
      <c r="E67" s="35"/>
      <c r="F67" s="35"/>
    </row>
    <row r="68" spans="1:6" ht="15">
      <c r="A68" s="34"/>
      <c r="B68" s="34"/>
      <c r="C68" s="35"/>
      <c r="D68" s="35"/>
      <c r="E68" s="35"/>
      <c r="F68" s="35"/>
    </row>
    <row r="69" spans="1:6" ht="15">
      <c r="A69" s="34"/>
      <c r="B69" s="34"/>
      <c r="C69" s="35"/>
      <c r="D69" s="35"/>
      <c r="E69" s="35"/>
      <c r="F69" s="35"/>
    </row>
    <row r="70" spans="1:6" ht="15">
      <c r="A70" s="34"/>
      <c r="B70" s="34"/>
      <c r="C70" s="35"/>
      <c r="D70" s="35"/>
      <c r="E70" s="35"/>
      <c r="F70" s="35"/>
    </row>
    <row r="71" spans="3:6" ht="15">
      <c r="C71" s="35"/>
      <c r="D71" s="35"/>
      <c r="E71" s="35"/>
      <c r="F71" s="35"/>
    </row>
    <row r="72" spans="3:6" ht="15">
      <c r="C72" s="35"/>
      <c r="D72" s="35"/>
      <c r="E72" s="35"/>
      <c r="F72" s="35"/>
    </row>
    <row r="73" spans="3:6" ht="15">
      <c r="C73" s="35"/>
      <c r="D73" s="35"/>
      <c r="E73" s="35"/>
      <c r="F73" s="35"/>
    </row>
    <row r="74" spans="3:6" ht="15">
      <c r="C74" s="35"/>
      <c r="D74" s="35"/>
      <c r="E74" s="35"/>
      <c r="F74" s="35"/>
    </row>
    <row r="75" spans="3:6" ht="15">
      <c r="C75" s="35"/>
      <c r="D75" s="35"/>
      <c r="E75" s="35"/>
      <c r="F75" s="35"/>
    </row>
    <row r="76" spans="3:6" ht="15">
      <c r="C76" s="35"/>
      <c r="D76" s="35"/>
      <c r="E76" s="35"/>
      <c r="F76" s="35"/>
    </row>
    <row r="77" spans="3:6" ht="15">
      <c r="C77" s="35"/>
      <c r="D77" s="35"/>
      <c r="E77" s="35"/>
      <c r="F77" s="35"/>
    </row>
    <row r="78" spans="3:6" ht="15">
      <c r="C78" s="35"/>
      <c r="D78" s="35"/>
      <c r="E78" s="35"/>
      <c r="F78" s="35"/>
    </row>
    <row r="79" spans="3:6" ht="15">
      <c r="C79" s="35"/>
      <c r="D79" s="35"/>
      <c r="E79" s="35"/>
      <c r="F79" s="35"/>
    </row>
    <row r="80" spans="3:6" ht="15">
      <c r="C80" s="35"/>
      <c r="D80" s="35"/>
      <c r="E80" s="35"/>
      <c r="F80" s="35"/>
    </row>
    <row r="81" spans="3:6" ht="15">
      <c r="C81" s="35"/>
      <c r="D81" s="35"/>
      <c r="E81" s="35"/>
      <c r="F81" s="35"/>
    </row>
    <row r="82" spans="3:6" ht="15">
      <c r="C82" s="35"/>
      <c r="D82" s="35"/>
      <c r="E82" s="35"/>
      <c r="F82" s="35"/>
    </row>
    <row r="83" spans="3:6" ht="15">
      <c r="C83" s="35"/>
      <c r="D83" s="35"/>
      <c r="E83" s="35"/>
      <c r="F83" s="35"/>
    </row>
    <row r="84" spans="3:6" ht="15">
      <c r="C84" s="35"/>
      <c r="D84" s="35"/>
      <c r="E84" s="35"/>
      <c r="F84" s="35"/>
    </row>
    <row r="85" spans="3:6" ht="15">
      <c r="C85" s="35"/>
      <c r="D85" s="35"/>
      <c r="E85" s="35"/>
      <c r="F85" s="35"/>
    </row>
    <row r="86" spans="3:6" ht="15">
      <c r="C86" s="35"/>
      <c r="D86" s="35"/>
      <c r="E86" s="35"/>
      <c r="F86" s="35"/>
    </row>
    <row r="87" spans="3:6" ht="15">
      <c r="C87" s="35"/>
      <c r="D87" s="35"/>
      <c r="E87" s="35"/>
      <c r="F87" s="35"/>
    </row>
    <row r="88" spans="3:6" ht="15">
      <c r="C88" s="35"/>
      <c r="D88" s="35"/>
      <c r="E88" s="35"/>
      <c r="F88" s="35"/>
    </row>
    <row r="89" spans="3:6" ht="15">
      <c r="C89" s="35"/>
      <c r="D89" s="35"/>
      <c r="E89" s="35"/>
      <c r="F89" s="35"/>
    </row>
    <row r="90" spans="3:6" ht="15">
      <c r="C90" s="35"/>
      <c r="D90" s="35"/>
      <c r="E90" s="35"/>
      <c r="F90" s="35"/>
    </row>
    <row r="91" spans="3:6" ht="15">
      <c r="C91" s="35"/>
      <c r="D91" s="35"/>
      <c r="E91" s="35"/>
      <c r="F91" s="35"/>
    </row>
    <row r="92" spans="3:6" ht="15">
      <c r="C92" s="35"/>
      <c r="D92" s="35"/>
      <c r="E92" s="35"/>
      <c r="F92" s="35"/>
    </row>
    <row r="93" spans="3:6" ht="15">
      <c r="C93" s="35"/>
      <c r="D93" s="35"/>
      <c r="E93" s="35"/>
      <c r="F93" s="35"/>
    </row>
    <row r="94" spans="3:6" ht="15">
      <c r="C94" s="35"/>
      <c r="D94" s="35"/>
      <c r="E94" s="35"/>
      <c r="F94" s="35"/>
    </row>
    <row r="95" spans="3:6" ht="15">
      <c r="C95" s="35"/>
      <c r="D95" s="35"/>
      <c r="E95" s="35"/>
      <c r="F95" s="35"/>
    </row>
    <row r="96" spans="3:6" ht="15">
      <c r="C96" s="35"/>
      <c r="D96" s="35"/>
      <c r="E96" s="35"/>
      <c r="F96" s="35"/>
    </row>
    <row r="97" spans="3:6" ht="15">
      <c r="C97" s="35"/>
      <c r="D97" s="35"/>
      <c r="E97" s="35"/>
      <c r="F97" s="35"/>
    </row>
    <row r="98" spans="3:6" ht="15">
      <c r="C98" s="35"/>
      <c r="D98" s="35"/>
      <c r="E98" s="35"/>
      <c r="F98" s="35"/>
    </row>
    <row r="99" spans="3:6" ht="15">
      <c r="C99" s="35"/>
      <c r="D99" s="35"/>
      <c r="E99" s="35"/>
      <c r="F99" s="35"/>
    </row>
    <row r="100" spans="3:6" ht="15">
      <c r="C100" s="35"/>
      <c r="D100" s="35"/>
      <c r="E100" s="35"/>
      <c r="F100" s="35"/>
    </row>
    <row r="101" spans="3:6" ht="15">
      <c r="C101" s="35"/>
      <c r="D101" s="35"/>
      <c r="E101" s="35"/>
      <c r="F101" s="35"/>
    </row>
    <row r="102" spans="4:6" ht="15">
      <c r="D102" s="35"/>
      <c r="E102" s="35"/>
      <c r="F102" s="35"/>
    </row>
    <row r="103" spans="4:6" ht="15">
      <c r="D103" s="35"/>
      <c r="E103" s="35"/>
      <c r="F103" s="35"/>
    </row>
    <row r="104" spans="4:6" ht="15">
      <c r="D104" s="35"/>
      <c r="E104" s="35"/>
      <c r="F104" s="35"/>
    </row>
    <row r="105" spans="4:6" ht="15">
      <c r="D105" s="35"/>
      <c r="E105" s="35"/>
      <c r="F105" s="35"/>
    </row>
    <row r="106" spans="4:6" ht="15">
      <c r="D106" s="35"/>
      <c r="E106" s="35"/>
      <c r="F106" s="35"/>
    </row>
  </sheetData>
  <sheetProtection/>
  <mergeCells count="16">
    <mergeCell ref="C7:E7"/>
    <mergeCell ref="E1:G1"/>
    <mergeCell ref="A2:G2"/>
    <mergeCell ref="C4:E4"/>
    <mergeCell ref="C5:E5"/>
    <mergeCell ref="C6:E6"/>
    <mergeCell ref="B44:C44"/>
    <mergeCell ref="D44:E44"/>
    <mergeCell ref="B46:C46"/>
    <mergeCell ref="A9:G9"/>
    <mergeCell ref="A10:A11"/>
    <mergeCell ref="B10:B11"/>
    <mergeCell ref="C10:C11"/>
    <mergeCell ref="D10:E10"/>
    <mergeCell ref="F10:F11"/>
    <mergeCell ref="G10:G11"/>
  </mergeCells>
  <printOptions/>
  <pageMargins left="0.7" right="0.7" top="0.75" bottom="0.75" header="0.3" footer="0.3"/>
  <pageSetup horizontalDpi="600" verticalDpi="600" orientation="landscape" paperSize="9" scale="7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zoomScalePageLayoutView="0" workbookViewId="0" topLeftCell="A1">
      <selection activeCell="D21" sqref="D21:D22"/>
    </sheetView>
  </sheetViews>
  <sheetFormatPr defaultColWidth="8.8515625" defaultRowHeight="15"/>
  <cols>
    <col min="1" max="1" width="5.00390625" style="72" customWidth="1"/>
    <col min="2" max="2" width="72.421875" style="72" customWidth="1"/>
    <col min="3" max="3" width="15.28125" style="72" customWidth="1"/>
    <col min="4" max="4" width="11.57421875" style="72" customWidth="1"/>
    <col min="5" max="5" width="15.140625" style="72" customWidth="1"/>
    <col min="6" max="6" width="16.00390625" style="72" customWidth="1"/>
    <col min="7" max="7" width="24.00390625" style="75" customWidth="1"/>
    <col min="8" max="8" width="11.140625" style="76" customWidth="1"/>
    <col min="9" max="9" width="12.8515625" style="76" customWidth="1"/>
    <col min="10" max="16384" width="8.8515625" style="76" customWidth="1"/>
  </cols>
  <sheetData>
    <row r="1" spans="5:7" ht="18.75">
      <c r="E1" s="180" t="s">
        <v>41</v>
      </c>
      <c r="F1" s="180"/>
      <c r="G1" s="180"/>
    </row>
    <row r="2" spans="1:7" ht="39.75" customHeight="1">
      <c r="A2" s="181" t="s">
        <v>115</v>
      </c>
      <c r="B2" s="181"/>
      <c r="C2" s="181"/>
      <c r="D2" s="181"/>
      <c r="E2" s="181"/>
      <c r="F2" s="181"/>
      <c r="G2" s="181"/>
    </row>
    <row r="3" spans="2:6" ht="19.5">
      <c r="B3" s="96"/>
      <c r="C3" s="97"/>
      <c r="D3" s="97"/>
      <c r="E3" s="97"/>
      <c r="F3" s="97"/>
    </row>
    <row r="4" spans="2:6" ht="19.5">
      <c r="B4" s="73" t="s">
        <v>0</v>
      </c>
      <c r="C4" s="182" t="s">
        <v>116</v>
      </c>
      <c r="D4" s="167"/>
      <c r="E4" s="167"/>
      <c r="F4" s="74"/>
    </row>
    <row r="5" spans="2:6" ht="19.5">
      <c r="B5" s="73" t="s">
        <v>1</v>
      </c>
      <c r="C5" s="183">
        <v>6</v>
      </c>
      <c r="D5" s="184"/>
      <c r="E5" s="184"/>
      <c r="F5" s="77"/>
    </row>
    <row r="6" spans="2:6" ht="19.5">
      <c r="B6" s="78" t="s">
        <v>2</v>
      </c>
      <c r="C6" s="183">
        <v>3926.2</v>
      </c>
      <c r="D6" s="184"/>
      <c r="E6" s="184"/>
      <c r="F6" s="77"/>
    </row>
    <row r="7" spans="2:6" ht="19.5">
      <c r="B7" s="78" t="s">
        <v>89</v>
      </c>
      <c r="C7" s="79">
        <v>1250</v>
      </c>
      <c r="D7" s="80"/>
      <c r="E7" s="81"/>
      <c r="F7" s="77"/>
    </row>
    <row r="8" spans="2:6" ht="39">
      <c r="B8" s="92" t="s">
        <v>96</v>
      </c>
      <c r="C8" s="177"/>
      <c r="D8" s="178"/>
      <c r="E8" s="179"/>
      <c r="F8" s="83"/>
    </row>
    <row r="9" spans="2:6" ht="19.5">
      <c r="B9" s="82" t="s">
        <v>91</v>
      </c>
      <c r="C9" s="84">
        <v>404667.58</v>
      </c>
      <c r="D9" s="85"/>
      <c r="E9" s="86"/>
      <c r="F9" s="83"/>
    </row>
    <row r="10" spans="2:5" ht="18.75">
      <c r="B10" s="87" t="s">
        <v>87</v>
      </c>
      <c r="C10" s="88">
        <v>9.5</v>
      </c>
      <c r="D10" s="66"/>
      <c r="E10" s="46"/>
    </row>
    <row r="11" spans="2:5" ht="18.75">
      <c r="B11" s="87" t="s">
        <v>93</v>
      </c>
      <c r="C11" s="88">
        <f>12*D50</f>
        <v>0</v>
      </c>
      <c r="D11" s="66"/>
      <c r="E11" s="46"/>
    </row>
    <row r="12" spans="2:5" ht="18.75">
      <c r="B12" s="87" t="s">
        <v>88</v>
      </c>
      <c r="C12" s="89">
        <f>C6*C10*12</f>
        <v>447586.80000000005</v>
      </c>
      <c r="D12" s="66">
        <f>C12/12</f>
        <v>37298.9</v>
      </c>
      <c r="E12" s="46"/>
    </row>
    <row r="13" spans="1:7" ht="18.75">
      <c r="A13" s="165"/>
      <c r="B13" s="166"/>
      <c r="C13" s="166"/>
      <c r="D13" s="166"/>
      <c r="E13" s="167"/>
      <c r="F13" s="167"/>
      <c r="G13" s="167"/>
    </row>
    <row r="14" spans="1:7" ht="18.75">
      <c r="A14" s="98"/>
      <c r="B14" s="99"/>
      <c r="C14" s="99"/>
      <c r="D14" s="100"/>
      <c r="E14" s="101"/>
      <c r="F14" s="102"/>
      <c r="G14" s="102"/>
    </row>
    <row r="15" spans="1:7" ht="18.75">
      <c r="A15" s="168" t="s">
        <v>4</v>
      </c>
      <c r="B15" s="141" t="s">
        <v>5</v>
      </c>
      <c r="C15" s="170" t="s">
        <v>32</v>
      </c>
      <c r="D15" s="172" t="s">
        <v>43</v>
      </c>
      <c r="E15" s="173"/>
      <c r="F15" s="170" t="s">
        <v>80</v>
      </c>
      <c r="G15" s="174" t="s">
        <v>52</v>
      </c>
    </row>
    <row r="16" spans="1:7" ht="75">
      <c r="A16" s="169"/>
      <c r="B16" s="142"/>
      <c r="C16" s="171"/>
      <c r="D16" s="94" t="s">
        <v>6</v>
      </c>
      <c r="E16" s="94" t="s">
        <v>42</v>
      </c>
      <c r="F16" s="171"/>
      <c r="G16" s="175"/>
    </row>
    <row r="17" spans="1:7" ht="18.75">
      <c r="A17" s="103" t="s">
        <v>7</v>
      </c>
      <c r="B17" s="13" t="s">
        <v>31</v>
      </c>
      <c r="C17" s="15">
        <f>D17*C6</f>
        <v>18217.568</v>
      </c>
      <c r="D17" s="15">
        <v>4.64</v>
      </c>
      <c r="E17" s="15">
        <f>C17*12</f>
        <v>218610.816</v>
      </c>
      <c r="F17" s="15">
        <f>C17*12</f>
        <v>218610.816</v>
      </c>
      <c r="G17" s="40"/>
    </row>
    <row r="18" spans="1:7" ht="18.75">
      <c r="A18" s="95" t="s">
        <v>10</v>
      </c>
      <c r="B18" s="18" t="s">
        <v>11</v>
      </c>
      <c r="C18" s="15">
        <f>0.47*C6</f>
        <v>1845.3139999999999</v>
      </c>
      <c r="D18" s="15">
        <v>0.47</v>
      </c>
      <c r="E18" s="15">
        <f>C18*12</f>
        <v>22143.767999999996</v>
      </c>
      <c r="F18" s="15">
        <f aca="true" t="shared" si="0" ref="F18:F27">C18*12</f>
        <v>22143.767999999996</v>
      </c>
      <c r="G18" s="3"/>
    </row>
    <row r="19" spans="1:7" ht="18.75">
      <c r="A19" s="95" t="s">
        <v>12</v>
      </c>
      <c r="B19" s="18" t="s">
        <v>33</v>
      </c>
      <c r="C19" s="15">
        <v>1350</v>
      </c>
      <c r="D19" s="15">
        <f>C19/C6</f>
        <v>0.3438439203300902</v>
      </c>
      <c r="E19" s="15">
        <f>C19*12</f>
        <v>16200</v>
      </c>
      <c r="F19" s="15">
        <f t="shared" si="0"/>
        <v>16200</v>
      </c>
      <c r="G19" s="3"/>
    </row>
    <row r="20" spans="1:7" ht="18.75">
      <c r="A20" s="104" t="s">
        <v>13</v>
      </c>
      <c r="B20" s="46" t="s">
        <v>58</v>
      </c>
      <c r="C20" s="15">
        <f>E20/12</f>
        <v>111</v>
      </c>
      <c r="D20" s="15">
        <f>C20/C6</f>
        <v>0.02827161122714075</v>
      </c>
      <c r="E20" s="3">
        <v>1332</v>
      </c>
      <c r="F20" s="15">
        <f t="shared" si="0"/>
        <v>1332</v>
      </c>
      <c r="G20" s="3"/>
    </row>
    <row r="21" spans="1:7" ht="18.75">
      <c r="A21" s="104" t="s">
        <v>14</v>
      </c>
      <c r="B21" s="1" t="s">
        <v>38</v>
      </c>
      <c r="C21" s="15">
        <f>E21/12</f>
        <v>244.79166666666666</v>
      </c>
      <c r="D21" s="15">
        <f>C21/C6</f>
        <v>0.06234824172652098</v>
      </c>
      <c r="E21" s="15">
        <f>C7*2.35</f>
        <v>2937.5</v>
      </c>
      <c r="F21" s="15">
        <f t="shared" si="0"/>
        <v>2937.5</v>
      </c>
      <c r="G21" s="3"/>
    </row>
    <row r="22" spans="1:7" ht="18.75">
      <c r="A22" s="104" t="s">
        <v>45</v>
      </c>
      <c r="B22" s="1" t="s">
        <v>85</v>
      </c>
      <c r="C22" s="15">
        <f>E22/12</f>
        <v>168.75000000000003</v>
      </c>
      <c r="D22" s="15">
        <f>C22/C7</f>
        <v>0.135</v>
      </c>
      <c r="E22" s="15">
        <f>C7*1.62</f>
        <v>2025.0000000000002</v>
      </c>
      <c r="F22" s="15">
        <f t="shared" si="0"/>
        <v>2025.0000000000005</v>
      </c>
      <c r="G22" s="3"/>
    </row>
    <row r="23" spans="1:7" s="105" customFormat="1" ht="18.75">
      <c r="A23" s="104"/>
      <c r="B23" s="1" t="s">
        <v>37</v>
      </c>
      <c r="C23" s="15">
        <f>C12*12%/12</f>
        <v>4475.868</v>
      </c>
      <c r="D23" s="15">
        <f>C23/C6</f>
        <v>1.1400000000000001</v>
      </c>
      <c r="E23" s="3">
        <f>C12*12%</f>
        <v>53710.416000000005</v>
      </c>
      <c r="F23" s="15">
        <f t="shared" si="0"/>
        <v>53710.416000000005</v>
      </c>
      <c r="G23" s="3"/>
    </row>
    <row r="24" spans="1:7" ht="37.5">
      <c r="A24" s="104"/>
      <c r="B24" s="1" t="s">
        <v>83</v>
      </c>
      <c r="C24" s="15">
        <f>C12*0.9%/12</f>
        <v>335.6901000000001</v>
      </c>
      <c r="D24" s="15">
        <f>C24/C6</f>
        <v>0.08550000000000002</v>
      </c>
      <c r="E24" s="3">
        <f>C12*0.9%</f>
        <v>4028.281200000001</v>
      </c>
      <c r="F24" s="15">
        <f t="shared" si="0"/>
        <v>4028.2812000000013</v>
      </c>
      <c r="G24" s="3"/>
    </row>
    <row r="25" spans="1:7" s="105" customFormat="1" ht="18.75">
      <c r="A25" s="104"/>
      <c r="B25" s="1" t="s">
        <v>84</v>
      </c>
      <c r="C25" s="15">
        <f>C12*2.5%/12</f>
        <v>932.4725000000002</v>
      </c>
      <c r="D25" s="15">
        <f>C25/C6</f>
        <v>0.23750000000000007</v>
      </c>
      <c r="E25" s="3">
        <f>C25*12</f>
        <v>11189.670000000002</v>
      </c>
      <c r="F25" s="15">
        <f t="shared" si="0"/>
        <v>11189.670000000002</v>
      </c>
      <c r="G25" s="3"/>
    </row>
    <row r="26" spans="1:7" s="107" customFormat="1" ht="18.75">
      <c r="A26" s="106"/>
      <c r="B26" s="48" t="s">
        <v>108</v>
      </c>
      <c r="C26" s="49">
        <f>E26/12</f>
        <v>337.2229833333334</v>
      </c>
      <c r="D26" s="49">
        <f>E26/C6/12</f>
        <v>0.08589042415906815</v>
      </c>
      <c r="E26" s="50">
        <f>C9*1%</f>
        <v>4046.6758000000004</v>
      </c>
      <c r="F26" s="15">
        <f t="shared" si="0"/>
        <v>4046.675800000001</v>
      </c>
      <c r="G26" s="50"/>
    </row>
    <row r="27" spans="1:7" ht="18.75">
      <c r="A27" s="104"/>
      <c r="B27" s="1" t="s">
        <v>90</v>
      </c>
      <c r="C27" s="15">
        <v>3752.6</v>
      </c>
      <c r="D27" s="15">
        <f>E27/C6/12</f>
        <v>0.9557842188375528</v>
      </c>
      <c r="E27" s="3">
        <f>C27*12</f>
        <v>45031.2</v>
      </c>
      <c r="F27" s="15">
        <f t="shared" si="0"/>
        <v>45031.2</v>
      </c>
      <c r="G27" s="3"/>
    </row>
    <row r="28" spans="1:7" s="109" customFormat="1" ht="18.75">
      <c r="A28" s="108"/>
      <c r="B28" s="66" t="s">
        <v>92</v>
      </c>
      <c r="C28" s="14">
        <f>SUM(C17:C27)</f>
        <v>31771.277249999996</v>
      </c>
      <c r="D28" s="14">
        <f>SUM(D17:D27)</f>
        <v>8.184138416280371</v>
      </c>
      <c r="E28" s="14">
        <f>SUM(E17:E27)</f>
        <v>381255.32700000005</v>
      </c>
      <c r="F28" s="14">
        <f>SUM(F17:F27)</f>
        <v>381255.32700000005</v>
      </c>
      <c r="G28" s="67"/>
    </row>
    <row r="29" spans="1:7" s="105" customFormat="1" ht="18.75">
      <c r="A29" s="104"/>
      <c r="B29" s="1"/>
      <c r="C29" s="15"/>
      <c r="D29" s="15"/>
      <c r="E29" s="3"/>
      <c r="F29" s="3"/>
      <c r="G29" s="3"/>
    </row>
    <row r="30" spans="1:7" s="105" customFormat="1" ht="18.75">
      <c r="A30" s="104"/>
      <c r="B30" s="1"/>
      <c r="C30" s="15"/>
      <c r="D30" s="15"/>
      <c r="E30" s="3"/>
      <c r="F30" s="3"/>
      <c r="G30" s="3"/>
    </row>
    <row r="31" spans="1:7" ht="37.5">
      <c r="A31" s="104"/>
      <c r="B31" s="90" t="s">
        <v>94</v>
      </c>
      <c r="C31" s="91">
        <f>(C10-D28)*C6+D50</f>
        <v>5166.3357500000075</v>
      </c>
      <c r="D31" s="91">
        <f>C31/C6</f>
        <v>1.315861583719629</v>
      </c>
      <c r="E31" s="91">
        <f>C31*12</f>
        <v>61996.02900000009</v>
      </c>
      <c r="F31" s="91">
        <f>E31</f>
        <v>61996.02900000009</v>
      </c>
      <c r="G31" s="3"/>
    </row>
    <row r="32" spans="1:7" ht="18.75">
      <c r="A32" s="104"/>
      <c r="B32" s="1"/>
      <c r="C32" s="15"/>
      <c r="D32" s="15"/>
      <c r="E32" s="3"/>
      <c r="F32" s="3"/>
      <c r="G32" s="3"/>
    </row>
    <row r="33" spans="1:7" ht="18.75">
      <c r="A33" s="104"/>
      <c r="B33" s="1"/>
      <c r="C33" s="15"/>
      <c r="D33" s="15"/>
      <c r="E33" s="3"/>
      <c r="F33" s="3"/>
      <c r="G33" s="3"/>
    </row>
    <row r="34" spans="1:7" ht="18.75">
      <c r="A34" s="104"/>
      <c r="B34" s="1"/>
      <c r="C34" s="15"/>
      <c r="D34" s="15"/>
      <c r="E34" s="3"/>
      <c r="F34" s="3"/>
      <c r="G34" s="3"/>
    </row>
    <row r="35" spans="1:7" ht="18.75">
      <c r="A35" s="104"/>
      <c r="B35" s="1"/>
      <c r="C35" s="15"/>
      <c r="D35" s="15"/>
      <c r="E35" s="3"/>
      <c r="F35" s="3"/>
      <c r="G35" s="3"/>
    </row>
    <row r="36" spans="1:7" ht="18.75">
      <c r="A36" s="104"/>
      <c r="B36" s="1"/>
      <c r="C36" s="15"/>
      <c r="D36" s="15"/>
      <c r="E36" s="3"/>
      <c r="F36" s="3"/>
      <c r="G36" s="3"/>
    </row>
    <row r="37" spans="1:7" ht="18.75">
      <c r="A37" s="104"/>
      <c r="B37" s="1"/>
      <c r="C37" s="15"/>
      <c r="D37" s="15"/>
      <c r="E37" s="3"/>
      <c r="F37" s="3"/>
      <c r="G37" s="3"/>
    </row>
    <row r="38" spans="1:7" ht="18.75">
      <c r="A38" s="104"/>
      <c r="B38" s="1"/>
      <c r="C38" s="15"/>
      <c r="D38" s="15"/>
      <c r="E38" s="3"/>
      <c r="F38" s="3"/>
      <c r="G38" s="3"/>
    </row>
    <row r="39" spans="1:7" ht="18.75">
      <c r="A39" s="104"/>
      <c r="B39" s="1"/>
      <c r="C39" s="15"/>
      <c r="D39" s="15"/>
      <c r="E39" s="3"/>
      <c r="F39" s="3"/>
      <c r="G39" s="3"/>
    </row>
    <row r="40" spans="1:7" ht="18.75">
      <c r="A40" s="104"/>
      <c r="B40" s="1"/>
      <c r="C40" s="15"/>
      <c r="D40" s="15"/>
      <c r="E40" s="3"/>
      <c r="F40" s="3"/>
      <c r="G40" s="3"/>
    </row>
    <row r="41" spans="1:7" ht="18.75">
      <c r="A41" s="104"/>
      <c r="B41" s="1"/>
      <c r="C41" s="15"/>
      <c r="D41" s="15"/>
      <c r="E41" s="3"/>
      <c r="F41" s="3"/>
      <c r="G41" s="3"/>
    </row>
    <row r="42" spans="1:7" ht="18.75">
      <c r="A42" s="95"/>
      <c r="B42" s="18"/>
      <c r="C42" s="14"/>
      <c r="D42" s="14"/>
      <c r="E42" s="14"/>
      <c r="F42" s="14"/>
      <c r="G42" s="14"/>
    </row>
    <row r="43" spans="1:7" ht="18.75">
      <c r="A43" s="104"/>
      <c r="B43" s="1"/>
      <c r="C43" s="15"/>
      <c r="D43" s="15"/>
      <c r="E43" s="3"/>
      <c r="F43" s="3"/>
      <c r="G43" s="3"/>
    </row>
    <row r="44" spans="1:7" ht="18.75">
      <c r="A44" s="110"/>
      <c r="B44" s="19"/>
      <c r="C44" s="14"/>
      <c r="D44" s="20"/>
      <c r="E44" s="62"/>
      <c r="F44" s="20"/>
      <c r="G44" s="20"/>
    </row>
    <row r="45" spans="1:7" ht="18.75">
      <c r="A45" s="22"/>
      <c r="B45" s="22"/>
      <c r="C45" s="14"/>
      <c r="D45" s="14"/>
      <c r="E45" s="62"/>
      <c r="F45" s="14"/>
      <c r="G45" s="14"/>
    </row>
    <row r="46" spans="1:7" ht="18.75">
      <c r="A46" s="22"/>
      <c r="B46" s="22"/>
      <c r="C46" s="23"/>
      <c r="D46" s="15"/>
      <c r="E46" s="23"/>
      <c r="F46" s="23"/>
      <c r="G46" s="111"/>
    </row>
    <row r="47" spans="1:7" ht="18.75">
      <c r="A47" s="95"/>
      <c r="B47" s="22"/>
      <c r="C47" s="14"/>
      <c r="D47" s="14"/>
      <c r="E47" s="14"/>
      <c r="F47" s="14"/>
      <c r="G47" s="14"/>
    </row>
    <row r="48" spans="1:7" ht="18.75">
      <c r="A48" s="95"/>
      <c r="B48" s="131"/>
      <c r="C48" s="176"/>
      <c r="D48" s="133"/>
      <c r="E48" s="134"/>
      <c r="F48" s="55"/>
      <c r="G48" s="14"/>
    </row>
    <row r="49" spans="1:6" ht="18.75">
      <c r="A49" s="112"/>
      <c r="B49" s="112"/>
      <c r="C49" s="113"/>
      <c r="D49" s="113"/>
      <c r="E49" s="113"/>
      <c r="F49" s="113"/>
    </row>
    <row r="50" spans="1:4" ht="18.75">
      <c r="A50" s="112"/>
      <c r="B50" s="158" t="s">
        <v>34</v>
      </c>
      <c r="C50" s="158"/>
      <c r="D50" s="26">
        <f>C52/100*88</f>
        <v>0</v>
      </c>
    </row>
    <row r="51" spans="1:6" ht="18.75">
      <c r="A51" s="112"/>
      <c r="B51" s="112"/>
      <c r="C51" s="113"/>
      <c r="D51" s="113"/>
      <c r="E51" s="113"/>
      <c r="F51" s="113"/>
    </row>
    <row r="52" spans="1:7" ht="18.75">
      <c r="A52" s="114"/>
      <c r="B52" s="22" t="s">
        <v>28</v>
      </c>
      <c r="C52" s="93"/>
      <c r="D52" s="115"/>
      <c r="E52" s="115"/>
      <c r="F52" s="115"/>
      <c r="G52" s="116"/>
    </row>
    <row r="53" spans="1:7" ht="18.75">
      <c r="A53" s="114"/>
      <c r="B53" s="95" t="s">
        <v>51</v>
      </c>
      <c r="C53" s="59"/>
      <c r="D53" s="115"/>
      <c r="E53" s="115"/>
      <c r="F53" s="115"/>
      <c r="G53" s="116"/>
    </row>
    <row r="54" spans="1:7" ht="18.75">
      <c r="A54" s="114"/>
      <c r="B54" s="18" t="s">
        <v>64</v>
      </c>
      <c r="C54" s="59"/>
      <c r="D54" s="115"/>
      <c r="E54" s="115"/>
      <c r="F54" s="115"/>
      <c r="G54" s="116"/>
    </row>
    <row r="55" spans="1:7" ht="18.75">
      <c r="A55" s="114"/>
      <c r="B55" s="22" t="s">
        <v>29</v>
      </c>
      <c r="C55" s="59"/>
      <c r="D55" s="115"/>
      <c r="E55" s="115"/>
      <c r="F55" s="115"/>
      <c r="G55" s="116"/>
    </row>
    <row r="56" spans="1:7" ht="18.75">
      <c r="A56" s="114"/>
      <c r="B56" s="18" t="s">
        <v>30</v>
      </c>
      <c r="C56" s="60"/>
      <c r="D56" s="115"/>
      <c r="E56" s="115"/>
      <c r="F56" s="115"/>
      <c r="G56" s="116"/>
    </row>
    <row r="57" spans="1:7" ht="18.75">
      <c r="A57" s="114"/>
      <c r="B57" s="18" t="s">
        <v>65</v>
      </c>
      <c r="C57" s="59"/>
      <c r="D57" s="115"/>
      <c r="E57" s="115"/>
      <c r="F57" s="115"/>
      <c r="G57" s="116"/>
    </row>
    <row r="58" spans="1:7" ht="18.75">
      <c r="A58" s="114"/>
      <c r="B58" s="18" t="s">
        <v>82</v>
      </c>
      <c r="C58" s="59"/>
      <c r="D58" s="115"/>
      <c r="E58" s="115"/>
      <c r="F58" s="115"/>
      <c r="G58" s="116"/>
    </row>
    <row r="59" spans="1:7" ht="18.75">
      <c r="A59" s="114"/>
      <c r="B59" s="115"/>
      <c r="C59" s="115"/>
      <c r="D59" s="115"/>
      <c r="E59" s="116"/>
      <c r="F59" s="76"/>
      <c r="G59" s="76"/>
    </row>
    <row r="60" spans="1:7" ht="18.75">
      <c r="A60" s="114"/>
      <c r="B60" s="159"/>
      <c r="C60" s="160"/>
      <c r="D60" s="160"/>
      <c r="E60" s="161"/>
      <c r="F60" s="76"/>
      <c r="G60" s="76"/>
    </row>
    <row r="61" spans="1:7" ht="63.75" customHeight="1">
      <c r="A61" s="114"/>
      <c r="B61" s="162" t="s">
        <v>95</v>
      </c>
      <c r="C61" s="163"/>
      <c r="D61" s="163"/>
      <c r="E61" s="164"/>
      <c r="F61" s="76"/>
      <c r="G61" s="76"/>
    </row>
    <row r="62" spans="1:7" ht="18.75">
      <c r="A62" s="57" t="s">
        <v>39</v>
      </c>
      <c r="B62" s="57"/>
      <c r="C62" s="117"/>
      <c r="D62" s="57"/>
      <c r="E62" s="115"/>
      <c r="F62" s="115"/>
      <c r="G62" s="116"/>
    </row>
    <row r="63" spans="1:6" ht="18.75">
      <c r="A63" s="112"/>
      <c r="B63" s="112"/>
      <c r="C63" s="117"/>
      <c r="D63" s="113"/>
      <c r="E63" s="113"/>
      <c r="F63" s="113"/>
    </row>
    <row r="64" spans="1:6" ht="18.75">
      <c r="A64" s="118"/>
      <c r="B64" s="118"/>
      <c r="C64" s="117"/>
      <c r="D64" s="117"/>
      <c r="E64" s="117"/>
      <c r="F64" s="117"/>
    </row>
    <row r="65" spans="1:6" ht="18.75">
      <c r="A65" s="118"/>
      <c r="B65" s="118"/>
      <c r="C65" s="117"/>
      <c r="D65" s="117"/>
      <c r="E65" s="117"/>
      <c r="F65" s="117"/>
    </row>
    <row r="66" spans="1:6" ht="18.75">
      <c r="A66" s="118"/>
      <c r="B66" s="118"/>
      <c r="C66" s="117"/>
      <c r="D66" s="117"/>
      <c r="E66" s="117"/>
      <c r="F66" s="117"/>
    </row>
    <row r="67" spans="1:6" ht="18.75">
      <c r="A67" s="118"/>
      <c r="B67" s="118"/>
      <c r="C67" s="117"/>
      <c r="D67" s="117"/>
      <c r="E67" s="117"/>
      <c r="F67" s="117"/>
    </row>
    <row r="68" spans="1:6" ht="18.75">
      <c r="A68" s="118"/>
      <c r="B68" s="118"/>
      <c r="C68" s="117"/>
      <c r="D68" s="117"/>
      <c r="E68" s="117"/>
      <c r="F68" s="117"/>
    </row>
    <row r="69" spans="1:6" ht="18.75">
      <c r="A69" s="118"/>
      <c r="B69" s="118"/>
      <c r="C69" s="117"/>
      <c r="D69" s="117"/>
      <c r="E69" s="117"/>
      <c r="F69" s="117"/>
    </row>
    <row r="70" spans="1:6" ht="18.75">
      <c r="A70" s="118"/>
      <c r="B70" s="118"/>
      <c r="C70" s="117"/>
      <c r="D70" s="117"/>
      <c r="E70" s="117"/>
      <c r="F70" s="117"/>
    </row>
    <row r="71" spans="1:6" ht="18.75">
      <c r="A71" s="118"/>
      <c r="B71" s="118"/>
      <c r="C71" s="117"/>
      <c r="D71" s="117"/>
      <c r="E71" s="117"/>
      <c r="F71" s="117"/>
    </row>
    <row r="72" spans="1:6" ht="18.75">
      <c r="A72" s="118"/>
      <c r="B72" s="118"/>
      <c r="C72" s="117"/>
      <c r="D72" s="117"/>
      <c r="E72" s="117"/>
      <c r="F72" s="117"/>
    </row>
    <row r="73" spans="1:6" ht="18.75">
      <c r="A73" s="118"/>
      <c r="B73" s="118"/>
      <c r="C73" s="117"/>
      <c r="D73" s="117"/>
      <c r="E73" s="117"/>
      <c r="F73" s="117"/>
    </row>
    <row r="74" spans="1:6" ht="18.75">
      <c r="A74" s="118"/>
      <c r="B74" s="118"/>
      <c r="C74" s="117"/>
      <c r="D74" s="117"/>
      <c r="E74" s="117"/>
      <c r="F74" s="117"/>
    </row>
    <row r="75" spans="3:6" ht="18.75">
      <c r="C75" s="117"/>
      <c r="D75" s="117"/>
      <c r="E75" s="117"/>
      <c r="F75" s="117"/>
    </row>
    <row r="76" spans="3:6" ht="18.75">
      <c r="C76" s="117"/>
      <c r="D76" s="117"/>
      <c r="E76" s="117"/>
      <c r="F76" s="117"/>
    </row>
    <row r="77" spans="3:6" ht="18.75">
      <c r="C77" s="117"/>
      <c r="D77" s="117"/>
      <c r="E77" s="117"/>
      <c r="F77" s="117"/>
    </row>
    <row r="78" spans="3:6" ht="18.75">
      <c r="C78" s="117"/>
      <c r="D78" s="117"/>
      <c r="E78" s="117"/>
      <c r="F78" s="117"/>
    </row>
    <row r="79" spans="3:6" ht="18.75">
      <c r="C79" s="117"/>
      <c r="D79" s="117"/>
      <c r="E79" s="117"/>
      <c r="F79" s="117"/>
    </row>
    <row r="80" spans="3:6" ht="18.75">
      <c r="C80" s="117"/>
      <c r="D80" s="117"/>
      <c r="E80" s="117"/>
      <c r="F80" s="117"/>
    </row>
    <row r="81" spans="3:6" ht="18.75">
      <c r="C81" s="117"/>
      <c r="D81" s="117"/>
      <c r="E81" s="117"/>
      <c r="F81" s="117"/>
    </row>
    <row r="82" spans="3:6" ht="18.75">
      <c r="C82" s="117"/>
      <c r="D82" s="117"/>
      <c r="E82" s="117"/>
      <c r="F82" s="117"/>
    </row>
    <row r="83" spans="3:6" ht="18.75">
      <c r="C83" s="117"/>
      <c r="D83" s="117"/>
      <c r="E83" s="117"/>
      <c r="F83" s="117"/>
    </row>
    <row r="84" spans="3:6" ht="18.75">
      <c r="C84" s="117"/>
      <c r="D84" s="117"/>
      <c r="E84" s="117"/>
      <c r="F84" s="117"/>
    </row>
    <row r="85" spans="3:6" ht="18.75">
      <c r="C85" s="117"/>
      <c r="D85" s="117"/>
      <c r="E85" s="117"/>
      <c r="F85" s="117"/>
    </row>
    <row r="86" spans="3:6" ht="18.75">
      <c r="C86" s="117"/>
      <c r="D86" s="117"/>
      <c r="E86" s="117"/>
      <c r="F86" s="117"/>
    </row>
    <row r="87" spans="3:6" ht="18.75">
      <c r="C87" s="117"/>
      <c r="D87" s="117"/>
      <c r="E87" s="117"/>
      <c r="F87" s="117"/>
    </row>
    <row r="88" spans="3:6" ht="18.75">
      <c r="C88" s="117"/>
      <c r="D88" s="117"/>
      <c r="E88" s="117"/>
      <c r="F88" s="117"/>
    </row>
    <row r="89" spans="3:6" ht="18.75">
      <c r="C89" s="117"/>
      <c r="D89" s="117"/>
      <c r="E89" s="117"/>
      <c r="F89" s="117"/>
    </row>
    <row r="90" spans="3:6" ht="18.75">
      <c r="C90" s="117"/>
      <c r="D90" s="117"/>
      <c r="E90" s="117"/>
      <c r="F90" s="117"/>
    </row>
    <row r="91" spans="3:6" ht="18.75">
      <c r="C91" s="117"/>
      <c r="D91" s="117"/>
      <c r="E91" s="117"/>
      <c r="F91" s="117"/>
    </row>
    <row r="92" spans="3:6" ht="18.75">
      <c r="C92" s="117"/>
      <c r="D92" s="117"/>
      <c r="E92" s="117"/>
      <c r="F92" s="117"/>
    </row>
    <row r="93" spans="3:6" ht="18.75">
      <c r="C93" s="117"/>
      <c r="D93" s="117"/>
      <c r="E93" s="117"/>
      <c r="F93" s="117"/>
    </row>
    <row r="94" spans="3:6" ht="18.75">
      <c r="C94" s="117"/>
      <c r="D94" s="117"/>
      <c r="E94" s="117"/>
      <c r="F94" s="117"/>
    </row>
    <row r="95" spans="3:6" ht="18.75">
      <c r="C95" s="117"/>
      <c r="D95" s="117"/>
      <c r="E95" s="117"/>
      <c r="F95" s="117"/>
    </row>
    <row r="96" spans="3:6" ht="18.75">
      <c r="C96" s="117"/>
      <c r="D96" s="117"/>
      <c r="E96" s="117"/>
      <c r="F96" s="117"/>
    </row>
    <row r="97" spans="3:6" ht="18.75">
      <c r="C97" s="117"/>
      <c r="D97" s="117"/>
      <c r="E97" s="117"/>
      <c r="F97" s="117"/>
    </row>
    <row r="98" spans="3:6" ht="18.75">
      <c r="C98" s="117"/>
      <c r="D98" s="117"/>
      <c r="E98" s="117"/>
      <c r="F98" s="117"/>
    </row>
    <row r="99" spans="3:6" ht="18.75">
      <c r="C99" s="117"/>
      <c r="D99" s="117"/>
      <c r="E99" s="117"/>
      <c r="F99" s="117"/>
    </row>
    <row r="100" spans="3:6" ht="18.75">
      <c r="C100" s="117"/>
      <c r="D100" s="117"/>
      <c r="E100" s="117"/>
      <c r="F100" s="117"/>
    </row>
    <row r="101" spans="3:6" ht="18.75">
      <c r="C101" s="117"/>
      <c r="D101" s="117"/>
      <c r="E101" s="117"/>
      <c r="F101" s="117"/>
    </row>
    <row r="102" spans="3:6" ht="18.75">
      <c r="C102" s="117"/>
      <c r="D102" s="117"/>
      <c r="E102" s="117"/>
      <c r="F102" s="117"/>
    </row>
    <row r="103" spans="3:6" ht="18.75">
      <c r="C103" s="117"/>
      <c r="D103" s="117"/>
      <c r="E103" s="117"/>
      <c r="F103" s="117"/>
    </row>
    <row r="104" spans="3:6" ht="18.75">
      <c r="C104" s="117"/>
      <c r="D104" s="117"/>
      <c r="E104" s="117"/>
      <c r="F104" s="117"/>
    </row>
    <row r="105" spans="3:6" ht="18.75">
      <c r="C105" s="117"/>
      <c r="D105" s="117"/>
      <c r="E105" s="117"/>
      <c r="F105" s="117"/>
    </row>
    <row r="106" spans="4:6" ht="18.75">
      <c r="D106" s="117"/>
      <c r="E106" s="117"/>
      <c r="F106" s="117"/>
    </row>
    <row r="107" spans="4:6" ht="18.75">
      <c r="D107" s="117"/>
      <c r="E107" s="117"/>
      <c r="F107" s="117"/>
    </row>
    <row r="108" spans="4:6" ht="18.75">
      <c r="D108" s="117"/>
      <c r="E108" s="117"/>
      <c r="F108" s="117"/>
    </row>
    <row r="109" spans="4:6" ht="18.75">
      <c r="D109" s="117"/>
      <c r="E109" s="117"/>
      <c r="F109" s="117"/>
    </row>
    <row r="110" spans="4:6" ht="18.75">
      <c r="D110" s="117"/>
      <c r="E110" s="117"/>
      <c r="F110" s="117"/>
    </row>
  </sheetData>
  <sheetProtection/>
  <mergeCells count="18">
    <mergeCell ref="B48:C48"/>
    <mergeCell ref="D48:E48"/>
    <mergeCell ref="C8:E8"/>
    <mergeCell ref="E1:G1"/>
    <mergeCell ref="A2:G2"/>
    <mergeCell ref="C4:E4"/>
    <mergeCell ref="C5:E5"/>
    <mergeCell ref="C6:E6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10"/>
  <sheetViews>
    <sheetView zoomScale="73" zoomScaleNormal="73" zoomScalePageLayoutView="0" workbookViewId="0" topLeftCell="A1">
      <selection activeCell="D21" sqref="D21:D22"/>
    </sheetView>
  </sheetViews>
  <sheetFormatPr defaultColWidth="8.8515625" defaultRowHeight="15"/>
  <cols>
    <col min="1" max="1" width="5.00390625" style="72" customWidth="1"/>
    <col min="2" max="2" width="72.421875" style="72" customWidth="1"/>
    <col min="3" max="3" width="15.28125" style="72" customWidth="1"/>
    <col min="4" max="4" width="11.57421875" style="72" customWidth="1"/>
    <col min="5" max="5" width="15.140625" style="72" customWidth="1"/>
    <col min="6" max="6" width="16.00390625" style="72" customWidth="1"/>
    <col min="7" max="7" width="24.00390625" style="75" customWidth="1"/>
    <col min="8" max="8" width="11.140625" style="76" customWidth="1"/>
    <col min="9" max="9" width="12.8515625" style="76" customWidth="1"/>
    <col min="10" max="16384" width="8.8515625" style="76" customWidth="1"/>
  </cols>
  <sheetData>
    <row r="1" spans="5:7" ht="18.75">
      <c r="E1" s="180" t="s">
        <v>41</v>
      </c>
      <c r="F1" s="180"/>
      <c r="G1" s="180"/>
    </row>
    <row r="2" spans="1:7" ht="36.75" customHeight="1">
      <c r="A2" s="181" t="s">
        <v>117</v>
      </c>
      <c r="B2" s="181"/>
      <c r="C2" s="181"/>
      <c r="D2" s="181"/>
      <c r="E2" s="181"/>
      <c r="F2" s="181"/>
      <c r="G2" s="181"/>
    </row>
    <row r="3" spans="2:6" ht="19.5">
      <c r="B3" s="96"/>
      <c r="C3" s="97"/>
      <c r="D3" s="97"/>
      <c r="E3" s="97"/>
      <c r="F3" s="97"/>
    </row>
    <row r="4" spans="2:6" ht="19.5">
      <c r="B4" s="73" t="s">
        <v>0</v>
      </c>
      <c r="C4" s="182" t="s">
        <v>110</v>
      </c>
      <c r="D4" s="167"/>
      <c r="E4" s="167"/>
      <c r="F4" s="74"/>
    </row>
    <row r="5" spans="2:6" ht="19.5">
      <c r="B5" s="73" t="s">
        <v>1</v>
      </c>
      <c r="C5" s="183">
        <v>10</v>
      </c>
      <c r="D5" s="184"/>
      <c r="E5" s="184"/>
      <c r="F5" s="77"/>
    </row>
    <row r="6" spans="2:6" ht="19.5">
      <c r="B6" s="78" t="s">
        <v>2</v>
      </c>
      <c r="C6" s="183">
        <v>17699.1</v>
      </c>
      <c r="D6" s="184"/>
      <c r="E6" s="184"/>
      <c r="F6" s="77"/>
    </row>
    <row r="7" spans="2:6" ht="19.5">
      <c r="B7" s="78" t="s">
        <v>89</v>
      </c>
      <c r="C7" s="79">
        <v>2100</v>
      </c>
      <c r="D7" s="80"/>
      <c r="E7" s="81"/>
      <c r="F7" s="77"/>
    </row>
    <row r="8" spans="2:6" ht="39">
      <c r="B8" s="92" t="s">
        <v>96</v>
      </c>
      <c r="C8" s="177"/>
      <c r="D8" s="178"/>
      <c r="E8" s="179"/>
      <c r="F8" s="83"/>
    </row>
    <row r="9" spans="2:6" ht="19.5">
      <c r="B9" s="82" t="s">
        <v>91</v>
      </c>
      <c r="C9" s="84">
        <v>730648.92</v>
      </c>
      <c r="D9" s="85"/>
      <c r="E9" s="86"/>
      <c r="F9" s="83"/>
    </row>
    <row r="10" spans="2:5" ht="18.75">
      <c r="B10" s="87" t="s">
        <v>87</v>
      </c>
      <c r="C10" s="88">
        <v>8.5</v>
      </c>
      <c r="D10" s="66"/>
      <c r="E10" s="46"/>
    </row>
    <row r="11" spans="2:5" ht="18.75">
      <c r="B11" s="87" t="s">
        <v>93</v>
      </c>
      <c r="C11" s="88">
        <f>12*D50</f>
        <v>0</v>
      </c>
      <c r="D11" s="66"/>
      <c r="E11" s="46"/>
    </row>
    <row r="12" spans="2:5" ht="18.75">
      <c r="B12" s="87" t="s">
        <v>88</v>
      </c>
      <c r="C12" s="89">
        <f>C6*C10*12</f>
        <v>1805308.1999999997</v>
      </c>
      <c r="D12" s="66">
        <f>C12/12</f>
        <v>150442.34999999998</v>
      </c>
      <c r="E12" s="46"/>
    </row>
    <row r="13" spans="1:7" ht="18.75">
      <c r="A13" s="165"/>
      <c r="B13" s="166"/>
      <c r="C13" s="166"/>
      <c r="D13" s="166"/>
      <c r="E13" s="167"/>
      <c r="F13" s="167"/>
      <c r="G13" s="167"/>
    </row>
    <row r="14" spans="1:7" ht="18.75">
      <c r="A14" s="98"/>
      <c r="B14" s="99"/>
      <c r="C14" s="99"/>
      <c r="D14" s="100"/>
      <c r="E14" s="101"/>
      <c r="F14" s="102"/>
      <c r="G14" s="102"/>
    </row>
    <row r="15" spans="1:7" ht="18.75">
      <c r="A15" s="168" t="s">
        <v>4</v>
      </c>
      <c r="B15" s="141" t="s">
        <v>5</v>
      </c>
      <c r="C15" s="170" t="s">
        <v>32</v>
      </c>
      <c r="D15" s="172" t="s">
        <v>43</v>
      </c>
      <c r="E15" s="173"/>
      <c r="F15" s="170" t="s">
        <v>80</v>
      </c>
      <c r="G15" s="174" t="s">
        <v>52</v>
      </c>
    </row>
    <row r="16" spans="1:7" ht="75">
      <c r="A16" s="169"/>
      <c r="B16" s="142"/>
      <c r="C16" s="171"/>
      <c r="D16" s="94" t="s">
        <v>6</v>
      </c>
      <c r="E16" s="94" t="s">
        <v>42</v>
      </c>
      <c r="F16" s="171"/>
      <c r="G16" s="175"/>
    </row>
    <row r="17" spans="1:7" ht="18.75">
      <c r="A17" s="103" t="s">
        <v>7</v>
      </c>
      <c r="B17" s="13" t="s">
        <v>31</v>
      </c>
      <c r="C17" s="15">
        <f>D17*C6</f>
        <v>82123.824</v>
      </c>
      <c r="D17" s="15">
        <v>4.64</v>
      </c>
      <c r="E17" s="15">
        <f>C17*12</f>
        <v>985485.8879999999</v>
      </c>
      <c r="F17" s="15">
        <f>C17*12</f>
        <v>985485.8879999999</v>
      </c>
      <c r="G17" s="40"/>
    </row>
    <row r="18" spans="1:7" ht="18.75">
      <c r="A18" s="95" t="s">
        <v>10</v>
      </c>
      <c r="B18" s="18" t="s">
        <v>11</v>
      </c>
      <c r="C18" s="15">
        <f>0.47*C6</f>
        <v>8318.577</v>
      </c>
      <c r="D18" s="15">
        <v>0.47</v>
      </c>
      <c r="E18" s="15">
        <f>C18*12</f>
        <v>99822.924</v>
      </c>
      <c r="F18" s="15">
        <f aca="true" t="shared" si="0" ref="F18:F27">C18*12</f>
        <v>99822.924</v>
      </c>
      <c r="G18" s="3"/>
    </row>
    <row r="19" spans="1:7" ht="18.75">
      <c r="A19" s="95" t="s">
        <v>12</v>
      </c>
      <c r="B19" s="18" t="s">
        <v>33</v>
      </c>
      <c r="C19" s="15">
        <v>1350</v>
      </c>
      <c r="D19" s="15">
        <f>C19/C6</f>
        <v>0.07627506483380511</v>
      </c>
      <c r="E19" s="15">
        <f>C19*12</f>
        <v>16200</v>
      </c>
      <c r="F19" s="15">
        <f t="shared" si="0"/>
        <v>16200</v>
      </c>
      <c r="G19" s="3"/>
    </row>
    <row r="20" spans="1:7" ht="18.75">
      <c r="A20" s="104" t="s">
        <v>13</v>
      </c>
      <c r="B20" s="46" t="s">
        <v>58</v>
      </c>
      <c r="C20" s="15">
        <f>E20/12</f>
        <v>111</v>
      </c>
      <c r="D20" s="15">
        <f>C20/C6</f>
        <v>0.0062715053307795315</v>
      </c>
      <c r="E20" s="3">
        <v>1332</v>
      </c>
      <c r="F20" s="15">
        <f t="shared" si="0"/>
        <v>1332</v>
      </c>
      <c r="G20" s="3"/>
    </row>
    <row r="21" spans="1:7" ht="18.75">
      <c r="A21" s="104" t="s">
        <v>14</v>
      </c>
      <c r="B21" s="1" t="s">
        <v>38</v>
      </c>
      <c r="C21" s="15">
        <f>E21/12</f>
        <v>411.25</v>
      </c>
      <c r="D21" s="15">
        <f>C21/C6</f>
        <v>0.02323564475029804</v>
      </c>
      <c r="E21" s="15">
        <f>C7*2.35</f>
        <v>4935</v>
      </c>
      <c r="F21" s="15">
        <f t="shared" si="0"/>
        <v>4935</v>
      </c>
      <c r="G21" s="3"/>
    </row>
    <row r="22" spans="1:7" ht="18.75">
      <c r="A22" s="104" t="s">
        <v>45</v>
      </c>
      <c r="B22" s="1" t="s">
        <v>85</v>
      </c>
      <c r="C22" s="15">
        <f>E22/12</f>
        <v>283.5</v>
      </c>
      <c r="D22" s="15">
        <f>C22/C7</f>
        <v>0.135</v>
      </c>
      <c r="E22" s="15">
        <f>C7*1.62</f>
        <v>3402</v>
      </c>
      <c r="F22" s="15">
        <f t="shared" si="0"/>
        <v>3402</v>
      </c>
      <c r="G22" s="3"/>
    </row>
    <row r="23" spans="1:7" s="105" customFormat="1" ht="18.75">
      <c r="A23" s="104"/>
      <c r="B23" s="1" t="s">
        <v>37</v>
      </c>
      <c r="C23" s="15">
        <f>C12*12%/12</f>
        <v>18053.082</v>
      </c>
      <c r="D23" s="15">
        <f>C23/C6</f>
        <v>1.02</v>
      </c>
      <c r="E23" s="3">
        <f>C12*12%</f>
        <v>216636.98399999997</v>
      </c>
      <c r="F23" s="15">
        <f t="shared" si="0"/>
        <v>216636.984</v>
      </c>
      <c r="G23" s="3"/>
    </row>
    <row r="24" spans="1:7" ht="37.5">
      <c r="A24" s="104"/>
      <c r="B24" s="1" t="s">
        <v>83</v>
      </c>
      <c r="C24" s="15">
        <f>C12*0.9%/12</f>
        <v>1353.9811499999998</v>
      </c>
      <c r="D24" s="15">
        <f>C24/C6</f>
        <v>0.0765</v>
      </c>
      <c r="E24" s="3">
        <f>C12*0.9%</f>
        <v>16247.773799999999</v>
      </c>
      <c r="F24" s="15">
        <f t="shared" si="0"/>
        <v>16247.773799999999</v>
      </c>
      <c r="G24" s="3"/>
    </row>
    <row r="25" spans="1:7" s="105" customFormat="1" ht="18.75">
      <c r="A25" s="104"/>
      <c r="B25" s="1" t="s">
        <v>84</v>
      </c>
      <c r="C25" s="15">
        <f>C12*2.5%/12</f>
        <v>3761.0587499999997</v>
      </c>
      <c r="D25" s="15">
        <f>C25/C6</f>
        <v>0.2125</v>
      </c>
      <c r="E25" s="3">
        <f>C25*12</f>
        <v>45132.704999999994</v>
      </c>
      <c r="F25" s="15">
        <f t="shared" si="0"/>
        <v>45132.704999999994</v>
      </c>
      <c r="G25" s="3"/>
    </row>
    <row r="26" spans="1:7" s="107" customFormat="1" ht="18.75">
      <c r="A26" s="106"/>
      <c r="B26" s="48" t="s">
        <v>108</v>
      </c>
      <c r="C26" s="49">
        <f>E26/12</f>
        <v>608.8741000000001</v>
      </c>
      <c r="D26" s="49">
        <f>E26/C6/12</f>
        <v>0.03440141589120351</v>
      </c>
      <c r="E26" s="50">
        <f>C9*1%</f>
        <v>7306.489200000001</v>
      </c>
      <c r="F26" s="15">
        <f t="shared" si="0"/>
        <v>7306.489200000002</v>
      </c>
      <c r="G26" s="50"/>
    </row>
    <row r="27" spans="1:7" ht="18.75">
      <c r="A27" s="104"/>
      <c r="B27" s="1" t="s">
        <v>90</v>
      </c>
      <c r="C27" s="15">
        <v>3752.6</v>
      </c>
      <c r="D27" s="15">
        <f>E27/C6/12</f>
        <v>0.2120220802187682</v>
      </c>
      <c r="E27" s="3">
        <f>C27*12</f>
        <v>45031.2</v>
      </c>
      <c r="F27" s="15">
        <f t="shared" si="0"/>
        <v>45031.2</v>
      </c>
      <c r="G27" s="3"/>
    </row>
    <row r="28" spans="1:7" s="109" customFormat="1" ht="18.75">
      <c r="A28" s="108"/>
      <c r="B28" s="66" t="s">
        <v>92</v>
      </c>
      <c r="C28" s="14">
        <f>SUM(C17:C27)</f>
        <v>120127.747</v>
      </c>
      <c r="D28" s="14">
        <f>SUM(D17:D27)</f>
        <v>6.906205711024854</v>
      </c>
      <c r="E28" s="14">
        <f>SUM(E17:E27)</f>
        <v>1441532.964</v>
      </c>
      <c r="F28" s="14">
        <f>SUM(F17:F27)</f>
        <v>1441532.964</v>
      </c>
      <c r="G28" s="67"/>
    </row>
    <row r="29" spans="1:7" s="105" customFormat="1" ht="18.75">
      <c r="A29" s="104"/>
      <c r="B29" s="1"/>
      <c r="C29" s="15"/>
      <c r="D29" s="15"/>
      <c r="E29" s="3"/>
      <c r="F29" s="3"/>
      <c r="G29" s="3"/>
    </row>
    <row r="30" spans="1:7" s="105" customFormat="1" ht="18.75">
      <c r="A30" s="104"/>
      <c r="B30" s="1"/>
      <c r="C30" s="15"/>
      <c r="D30" s="15"/>
      <c r="E30" s="3"/>
      <c r="F30" s="3"/>
      <c r="G30" s="3"/>
    </row>
    <row r="31" spans="1:7" ht="37.5">
      <c r="A31" s="104"/>
      <c r="B31" s="90" t="s">
        <v>94</v>
      </c>
      <c r="C31" s="91">
        <f>(C10-D28)*C6+D50</f>
        <v>28208.724500000004</v>
      </c>
      <c r="D31" s="91">
        <f>C31/C6</f>
        <v>1.593794288975146</v>
      </c>
      <c r="E31" s="91">
        <f>C31*12</f>
        <v>338504.694</v>
      </c>
      <c r="F31" s="91">
        <f>E31</f>
        <v>338504.694</v>
      </c>
      <c r="G31" s="3"/>
    </row>
    <row r="32" spans="1:7" ht="18.75">
      <c r="A32" s="104"/>
      <c r="B32" s="1"/>
      <c r="C32" s="15"/>
      <c r="D32" s="15"/>
      <c r="E32" s="3"/>
      <c r="F32" s="3"/>
      <c r="G32" s="3"/>
    </row>
    <row r="33" spans="1:7" ht="18.75">
      <c r="A33" s="104"/>
      <c r="B33" s="1"/>
      <c r="C33" s="15"/>
      <c r="D33" s="15"/>
      <c r="E33" s="3"/>
      <c r="F33" s="3"/>
      <c r="G33" s="3"/>
    </row>
    <row r="34" spans="1:7" ht="18.75">
      <c r="A34" s="104"/>
      <c r="B34" s="1"/>
      <c r="C34" s="15"/>
      <c r="D34" s="15"/>
      <c r="E34" s="3"/>
      <c r="F34" s="3"/>
      <c r="G34" s="3"/>
    </row>
    <row r="35" spans="1:7" ht="18.75">
      <c r="A35" s="104"/>
      <c r="B35" s="1"/>
      <c r="C35" s="15"/>
      <c r="D35" s="15"/>
      <c r="E35" s="3"/>
      <c r="F35" s="3"/>
      <c r="G35" s="3"/>
    </row>
    <row r="36" spans="1:7" ht="18.75">
      <c r="A36" s="104"/>
      <c r="B36" s="1"/>
      <c r="C36" s="15"/>
      <c r="D36" s="15"/>
      <c r="E36" s="3"/>
      <c r="F36" s="3"/>
      <c r="G36" s="3"/>
    </row>
    <row r="37" spans="1:7" ht="18.75">
      <c r="A37" s="104"/>
      <c r="B37" s="1"/>
      <c r="C37" s="15"/>
      <c r="D37" s="15"/>
      <c r="E37" s="3"/>
      <c r="F37" s="3"/>
      <c r="G37" s="3"/>
    </row>
    <row r="38" spans="1:7" ht="18.75">
      <c r="A38" s="104"/>
      <c r="B38" s="1"/>
      <c r="C38" s="15"/>
      <c r="D38" s="15"/>
      <c r="E38" s="3"/>
      <c r="F38" s="3"/>
      <c r="G38" s="3"/>
    </row>
    <row r="39" spans="1:7" ht="18.75">
      <c r="A39" s="104"/>
      <c r="B39" s="1"/>
      <c r="C39" s="15"/>
      <c r="D39" s="15"/>
      <c r="E39" s="3"/>
      <c r="F39" s="3"/>
      <c r="G39" s="3"/>
    </row>
    <row r="40" spans="1:7" ht="18.75">
      <c r="A40" s="104"/>
      <c r="B40" s="1"/>
      <c r="C40" s="15"/>
      <c r="D40" s="15"/>
      <c r="E40" s="3"/>
      <c r="F40" s="3"/>
      <c r="G40" s="3"/>
    </row>
    <row r="41" spans="1:7" ht="18.75">
      <c r="A41" s="104"/>
      <c r="B41" s="1"/>
      <c r="C41" s="15"/>
      <c r="D41" s="15"/>
      <c r="E41" s="3"/>
      <c r="F41" s="3"/>
      <c r="G41" s="3"/>
    </row>
    <row r="42" spans="1:7" ht="18.75">
      <c r="A42" s="95"/>
      <c r="B42" s="18"/>
      <c r="C42" s="14"/>
      <c r="D42" s="14"/>
      <c r="E42" s="14"/>
      <c r="F42" s="14"/>
      <c r="G42" s="14"/>
    </row>
    <row r="43" spans="1:7" ht="18.75">
      <c r="A43" s="104"/>
      <c r="B43" s="1"/>
      <c r="C43" s="15"/>
      <c r="D43" s="15"/>
      <c r="E43" s="3"/>
      <c r="F43" s="3"/>
      <c r="G43" s="3"/>
    </row>
    <row r="44" spans="1:7" ht="18.75">
      <c r="A44" s="110"/>
      <c r="B44" s="19"/>
      <c r="C44" s="14"/>
      <c r="D44" s="20"/>
      <c r="E44" s="62"/>
      <c r="F44" s="20"/>
      <c r="G44" s="20"/>
    </row>
    <row r="45" spans="1:7" ht="18.75">
      <c r="A45" s="22"/>
      <c r="B45" s="22"/>
      <c r="C45" s="14"/>
      <c r="D45" s="14"/>
      <c r="E45" s="62"/>
      <c r="F45" s="14"/>
      <c r="G45" s="14"/>
    </row>
    <row r="46" spans="1:7" ht="18.75">
      <c r="A46" s="22"/>
      <c r="B46" s="22"/>
      <c r="C46" s="23"/>
      <c r="D46" s="15"/>
      <c r="E46" s="23"/>
      <c r="F46" s="23"/>
      <c r="G46" s="111"/>
    </row>
    <row r="47" spans="1:7" ht="18.75">
      <c r="A47" s="95"/>
      <c r="B47" s="22"/>
      <c r="C47" s="14"/>
      <c r="D47" s="14"/>
      <c r="E47" s="14"/>
      <c r="F47" s="14"/>
      <c r="G47" s="14"/>
    </row>
    <row r="48" spans="1:7" ht="18.75">
      <c r="A48" s="95"/>
      <c r="B48" s="131"/>
      <c r="C48" s="176"/>
      <c r="D48" s="133"/>
      <c r="E48" s="134"/>
      <c r="F48" s="55"/>
      <c r="G48" s="14"/>
    </row>
    <row r="49" spans="1:6" ht="18.75">
      <c r="A49" s="112"/>
      <c r="B49" s="112"/>
      <c r="C49" s="113"/>
      <c r="D49" s="113"/>
      <c r="E49" s="113"/>
      <c r="F49" s="113"/>
    </row>
    <row r="50" spans="1:4" ht="18.75">
      <c r="A50" s="112"/>
      <c r="B50" s="158" t="s">
        <v>34</v>
      </c>
      <c r="C50" s="158"/>
      <c r="D50" s="26">
        <f>C52/100*88</f>
        <v>0</v>
      </c>
    </row>
    <row r="51" spans="1:6" ht="18.75">
      <c r="A51" s="112"/>
      <c r="B51" s="112"/>
      <c r="C51" s="113"/>
      <c r="D51" s="113"/>
      <c r="E51" s="113"/>
      <c r="F51" s="113"/>
    </row>
    <row r="52" spans="1:7" ht="18.75">
      <c r="A52" s="114"/>
      <c r="B52" s="22" t="s">
        <v>28</v>
      </c>
      <c r="C52" s="93"/>
      <c r="D52" s="115"/>
      <c r="E52" s="115"/>
      <c r="F52" s="115"/>
      <c r="G52" s="116"/>
    </row>
    <row r="53" spans="1:7" ht="18.75">
      <c r="A53" s="114"/>
      <c r="B53" s="95" t="s">
        <v>51</v>
      </c>
      <c r="C53" s="59"/>
      <c r="D53" s="115"/>
      <c r="E53" s="115"/>
      <c r="F53" s="115"/>
      <c r="G53" s="116"/>
    </row>
    <row r="54" spans="1:7" ht="18.75">
      <c r="A54" s="114"/>
      <c r="B54" s="18" t="s">
        <v>64</v>
      </c>
      <c r="C54" s="59"/>
      <c r="D54" s="115"/>
      <c r="E54" s="115"/>
      <c r="F54" s="115"/>
      <c r="G54" s="116"/>
    </row>
    <row r="55" spans="1:7" ht="18.75">
      <c r="A55" s="114"/>
      <c r="B55" s="22" t="s">
        <v>29</v>
      </c>
      <c r="C55" s="59"/>
      <c r="D55" s="115"/>
      <c r="E55" s="115"/>
      <c r="F55" s="115"/>
      <c r="G55" s="116"/>
    </row>
    <row r="56" spans="1:7" ht="18.75">
      <c r="A56" s="114"/>
      <c r="B56" s="18" t="s">
        <v>30</v>
      </c>
      <c r="C56" s="60"/>
      <c r="D56" s="115"/>
      <c r="E56" s="115"/>
      <c r="F56" s="115"/>
      <c r="G56" s="116"/>
    </row>
    <row r="57" spans="1:7" ht="18.75">
      <c r="A57" s="114"/>
      <c r="B57" s="18" t="s">
        <v>65</v>
      </c>
      <c r="C57" s="59"/>
      <c r="D57" s="115"/>
      <c r="E57" s="115"/>
      <c r="F57" s="115"/>
      <c r="G57" s="116"/>
    </row>
    <row r="58" spans="1:7" ht="18.75">
      <c r="A58" s="114"/>
      <c r="B58" s="18" t="s">
        <v>82</v>
      </c>
      <c r="C58" s="59"/>
      <c r="D58" s="115"/>
      <c r="E58" s="115"/>
      <c r="F58" s="115"/>
      <c r="G58" s="116"/>
    </row>
    <row r="59" spans="1:7" ht="18.75">
      <c r="A59" s="114"/>
      <c r="B59" s="115"/>
      <c r="C59" s="115"/>
      <c r="D59" s="115"/>
      <c r="E59" s="116"/>
      <c r="F59" s="76"/>
      <c r="G59" s="76"/>
    </row>
    <row r="60" spans="1:7" ht="18.75">
      <c r="A60" s="114"/>
      <c r="B60" s="159"/>
      <c r="C60" s="160"/>
      <c r="D60" s="160"/>
      <c r="E60" s="161"/>
      <c r="F60" s="76"/>
      <c r="G60" s="76"/>
    </row>
    <row r="61" spans="1:7" ht="54.75" customHeight="1">
      <c r="A61" s="114"/>
      <c r="B61" s="162" t="s">
        <v>95</v>
      </c>
      <c r="C61" s="163"/>
      <c r="D61" s="163"/>
      <c r="E61" s="164"/>
      <c r="F61" s="76"/>
      <c r="G61" s="76"/>
    </row>
    <row r="62" spans="1:7" ht="18.75">
      <c r="A62" s="57" t="s">
        <v>39</v>
      </c>
      <c r="B62" s="57"/>
      <c r="C62" s="117"/>
      <c r="D62" s="57"/>
      <c r="E62" s="115"/>
      <c r="F62" s="115"/>
      <c r="G62" s="116"/>
    </row>
    <row r="63" spans="1:6" ht="18.75">
      <c r="A63" s="112"/>
      <c r="B63" s="112"/>
      <c r="C63" s="117"/>
      <c r="D63" s="113"/>
      <c r="E63" s="113"/>
      <c r="F63" s="113"/>
    </row>
    <row r="64" spans="1:6" ht="18.75">
      <c r="A64" s="118"/>
      <c r="B64" s="118"/>
      <c r="C64" s="117"/>
      <c r="D64" s="117"/>
      <c r="E64" s="117"/>
      <c r="F64" s="117"/>
    </row>
    <row r="65" spans="1:6" ht="18.75">
      <c r="A65" s="118"/>
      <c r="B65" s="118"/>
      <c r="C65" s="117"/>
      <c r="D65" s="117"/>
      <c r="E65" s="117"/>
      <c r="F65" s="117"/>
    </row>
    <row r="66" spans="1:6" ht="18.75">
      <c r="A66" s="118"/>
      <c r="B66" s="118"/>
      <c r="C66" s="117"/>
      <c r="D66" s="117"/>
      <c r="E66" s="117"/>
      <c r="F66" s="117"/>
    </row>
    <row r="67" spans="1:6" ht="18.75">
      <c r="A67" s="118"/>
      <c r="B67" s="118"/>
      <c r="C67" s="117"/>
      <c r="D67" s="117"/>
      <c r="E67" s="117"/>
      <c r="F67" s="117"/>
    </row>
    <row r="68" spans="1:6" ht="18.75">
      <c r="A68" s="118"/>
      <c r="B68" s="118"/>
      <c r="C68" s="117"/>
      <c r="D68" s="117"/>
      <c r="E68" s="117"/>
      <c r="F68" s="117"/>
    </row>
    <row r="69" spans="1:6" ht="18.75">
      <c r="A69" s="118"/>
      <c r="B69" s="118"/>
      <c r="C69" s="117"/>
      <c r="D69" s="117"/>
      <c r="E69" s="117"/>
      <c r="F69" s="117"/>
    </row>
    <row r="70" spans="1:6" ht="18.75">
      <c r="A70" s="118"/>
      <c r="B70" s="118"/>
      <c r="C70" s="117"/>
      <c r="D70" s="117"/>
      <c r="E70" s="117"/>
      <c r="F70" s="117"/>
    </row>
    <row r="71" spans="1:6" ht="18.75">
      <c r="A71" s="118"/>
      <c r="B71" s="118"/>
      <c r="C71" s="117"/>
      <c r="D71" s="117"/>
      <c r="E71" s="117"/>
      <c r="F71" s="117"/>
    </row>
    <row r="72" spans="1:6" ht="18.75">
      <c r="A72" s="118"/>
      <c r="B72" s="118"/>
      <c r="C72" s="117"/>
      <c r="D72" s="117"/>
      <c r="E72" s="117"/>
      <c r="F72" s="117"/>
    </row>
    <row r="73" spans="1:6" ht="18.75">
      <c r="A73" s="118"/>
      <c r="B73" s="118"/>
      <c r="C73" s="117"/>
      <c r="D73" s="117"/>
      <c r="E73" s="117"/>
      <c r="F73" s="117"/>
    </row>
    <row r="74" spans="1:6" ht="18.75">
      <c r="A74" s="118"/>
      <c r="B74" s="118"/>
      <c r="C74" s="117"/>
      <c r="D74" s="117"/>
      <c r="E74" s="117"/>
      <c r="F74" s="117"/>
    </row>
    <row r="75" spans="3:6" ht="18.75">
      <c r="C75" s="117"/>
      <c r="D75" s="117"/>
      <c r="E75" s="117"/>
      <c r="F75" s="117"/>
    </row>
    <row r="76" spans="3:6" ht="18.75">
      <c r="C76" s="117"/>
      <c r="D76" s="117"/>
      <c r="E76" s="117"/>
      <c r="F76" s="117"/>
    </row>
    <row r="77" spans="3:6" ht="18.75">
      <c r="C77" s="117"/>
      <c r="D77" s="117"/>
      <c r="E77" s="117"/>
      <c r="F77" s="117"/>
    </row>
    <row r="78" spans="3:6" ht="18.75">
      <c r="C78" s="117"/>
      <c r="D78" s="117"/>
      <c r="E78" s="117"/>
      <c r="F78" s="117"/>
    </row>
    <row r="79" spans="3:6" ht="18.75">
      <c r="C79" s="117"/>
      <c r="D79" s="117"/>
      <c r="E79" s="117"/>
      <c r="F79" s="117"/>
    </row>
    <row r="80" spans="3:6" ht="18.75">
      <c r="C80" s="117"/>
      <c r="D80" s="117"/>
      <c r="E80" s="117"/>
      <c r="F80" s="117"/>
    </row>
    <row r="81" spans="3:6" ht="18.75">
      <c r="C81" s="117"/>
      <c r="D81" s="117"/>
      <c r="E81" s="117"/>
      <c r="F81" s="117"/>
    </row>
    <row r="82" spans="3:6" ht="18.75">
      <c r="C82" s="117"/>
      <c r="D82" s="117"/>
      <c r="E82" s="117"/>
      <c r="F82" s="117"/>
    </row>
    <row r="83" spans="3:6" ht="18.75">
      <c r="C83" s="117"/>
      <c r="D83" s="117"/>
      <c r="E83" s="117"/>
      <c r="F83" s="117"/>
    </row>
    <row r="84" spans="3:6" ht="18.75">
      <c r="C84" s="117"/>
      <c r="D84" s="117"/>
      <c r="E84" s="117"/>
      <c r="F84" s="117"/>
    </row>
    <row r="85" spans="3:6" ht="18.75">
      <c r="C85" s="117"/>
      <c r="D85" s="117"/>
      <c r="E85" s="117"/>
      <c r="F85" s="117"/>
    </row>
    <row r="86" spans="3:6" ht="18.75">
      <c r="C86" s="117"/>
      <c r="D86" s="117"/>
      <c r="E86" s="117"/>
      <c r="F86" s="117"/>
    </row>
    <row r="87" spans="3:6" ht="18.75">
      <c r="C87" s="117"/>
      <c r="D87" s="117"/>
      <c r="E87" s="117"/>
      <c r="F87" s="117"/>
    </row>
    <row r="88" spans="3:6" ht="18.75">
      <c r="C88" s="117"/>
      <c r="D88" s="117"/>
      <c r="E88" s="117"/>
      <c r="F88" s="117"/>
    </row>
    <row r="89" spans="3:6" ht="18.75">
      <c r="C89" s="117"/>
      <c r="D89" s="117"/>
      <c r="E89" s="117"/>
      <c r="F89" s="117"/>
    </row>
    <row r="90" spans="3:6" ht="18.75">
      <c r="C90" s="117"/>
      <c r="D90" s="117"/>
      <c r="E90" s="117"/>
      <c r="F90" s="117"/>
    </row>
    <row r="91" spans="3:6" ht="18.75">
      <c r="C91" s="117"/>
      <c r="D91" s="117"/>
      <c r="E91" s="117"/>
      <c r="F91" s="117"/>
    </row>
    <row r="92" spans="3:6" ht="18.75">
      <c r="C92" s="117"/>
      <c r="D92" s="117"/>
      <c r="E92" s="117"/>
      <c r="F92" s="117"/>
    </row>
    <row r="93" spans="3:6" ht="18.75">
      <c r="C93" s="117"/>
      <c r="D93" s="117"/>
      <c r="E93" s="117"/>
      <c r="F93" s="117"/>
    </row>
    <row r="94" spans="3:6" ht="18.75">
      <c r="C94" s="117"/>
      <c r="D94" s="117"/>
      <c r="E94" s="117"/>
      <c r="F94" s="117"/>
    </row>
    <row r="95" spans="3:6" ht="18.75">
      <c r="C95" s="117"/>
      <c r="D95" s="117"/>
      <c r="E95" s="117"/>
      <c r="F95" s="117"/>
    </row>
    <row r="96" spans="3:6" ht="18.75">
      <c r="C96" s="117"/>
      <c r="D96" s="117"/>
      <c r="E96" s="117"/>
      <c r="F96" s="117"/>
    </row>
    <row r="97" spans="3:6" ht="18.75">
      <c r="C97" s="117"/>
      <c r="D97" s="117"/>
      <c r="E97" s="117"/>
      <c r="F97" s="117"/>
    </row>
    <row r="98" spans="3:6" ht="18.75">
      <c r="C98" s="117"/>
      <c r="D98" s="117"/>
      <c r="E98" s="117"/>
      <c r="F98" s="117"/>
    </row>
    <row r="99" spans="3:6" ht="18.75">
      <c r="C99" s="117"/>
      <c r="D99" s="117"/>
      <c r="E99" s="117"/>
      <c r="F99" s="117"/>
    </row>
    <row r="100" spans="3:6" ht="18.75">
      <c r="C100" s="117"/>
      <c r="D100" s="117"/>
      <c r="E100" s="117"/>
      <c r="F100" s="117"/>
    </row>
    <row r="101" spans="3:6" ht="18.75">
      <c r="C101" s="117"/>
      <c r="D101" s="117"/>
      <c r="E101" s="117"/>
      <c r="F101" s="117"/>
    </row>
    <row r="102" spans="3:6" ht="18.75">
      <c r="C102" s="117"/>
      <c r="D102" s="117"/>
      <c r="E102" s="117"/>
      <c r="F102" s="117"/>
    </row>
    <row r="103" spans="3:6" ht="18.75">
      <c r="C103" s="117"/>
      <c r="D103" s="117"/>
      <c r="E103" s="117"/>
      <c r="F103" s="117"/>
    </row>
    <row r="104" spans="3:6" ht="18.75">
      <c r="C104" s="117"/>
      <c r="D104" s="117"/>
      <c r="E104" s="117"/>
      <c r="F104" s="117"/>
    </row>
    <row r="105" spans="3:6" ht="18.75">
      <c r="C105" s="117"/>
      <c r="D105" s="117"/>
      <c r="E105" s="117"/>
      <c r="F105" s="117"/>
    </row>
    <row r="106" spans="4:6" ht="18.75">
      <c r="D106" s="117"/>
      <c r="E106" s="117"/>
      <c r="F106" s="117"/>
    </row>
    <row r="107" spans="4:6" ht="18.75">
      <c r="D107" s="117"/>
      <c r="E107" s="117"/>
      <c r="F107" s="117"/>
    </row>
    <row r="108" spans="4:6" ht="18.75">
      <c r="D108" s="117"/>
      <c r="E108" s="117"/>
      <c r="F108" s="117"/>
    </row>
    <row r="109" spans="4:6" ht="18.75">
      <c r="D109" s="117"/>
      <c r="E109" s="117"/>
      <c r="F109" s="117"/>
    </row>
    <row r="110" spans="4:6" ht="18.75">
      <c r="D110" s="117"/>
      <c r="E110" s="117"/>
      <c r="F110" s="117"/>
    </row>
  </sheetData>
  <sheetProtection/>
  <mergeCells count="18">
    <mergeCell ref="B48:C48"/>
    <mergeCell ref="D48:E48"/>
    <mergeCell ref="C8:E8"/>
    <mergeCell ref="E1:G1"/>
    <mergeCell ref="A2:G2"/>
    <mergeCell ref="C4:E4"/>
    <mergeCell ref="C5:E5"/>
    <mergeCell ref="C6:E6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10"/>
  <sheetViews>
    <sheetView zoomScale="66" zoomScaleNormal="66" zoomScalePageLayoutView="0" workbookViewId="0" topLeftCell="A1">
      <selection activeCell="D21" sqref="D21:D22"/>
    </sheetView>
  </sheetViews>
  <sheetFormatPr defaultColWidth="8.8515625" defaultRowHeight="15"/>
  <cols>
    <col min="1" max="1" width="5.00390625" style="72" customWidth="1"/>
    <col min="2" max="2" width="72.421875" style="72" customWidth="1"/>
    <col min="3" max="3" width="15.28125" style="72" customWidth="1"/>
    <col min="4" max="4" width="11.57421875" style="72" customWidth="1"/>
    <col min="5" max="5" width="15.140625" style="72" customWidth="1"/>
    <col min="6" max="6" width="16.00390625" style="72" customWidth="1"/>
    <col min="7" max="7" width="24.00390625" style="75" customWidth="1"/>
    <col min="8" max="8" width="11.140625" style="76" customWidth="1"/>
    <col min="9" max="9" width="12.8515625" style="76" customWidth="1"/>
    <col min="10" max="16384" width="8.8515625" style="76" customWidth="1"/>
  </cols>
  <sheetData>
    <row r="1" spans="5:7" ht="18.75">
      <c r="E1" s="180" t="s">
        <v>41</v>
      </c>
      <c r="F1" s="180"/>
      <c r="G1" s="180"/>
    </row>
    <row r="2" spans="1:7" ht="39" customHeight="1">
      <c r="A2" s="181" t="s">
        <v>118</v>
      </c>
      <c r="B2" s="181"/>
      <c r="C2" s="181"/>
      <c r="D2" s="181"/>
      <c r="E2" s="181"/>
      <c r="F2" s="181"/>
      <c r="G2" s="181"/>
    </row>
    <row r="3" spans="2:6" ht="19.5">
      <c r="B3" s="96"/>
      <c r="C3" s="97"/>
      <c r="D3" s="97"/>
      <c r="E3" s="97"/>
      <c r="F3" s="97"/>
    </row>
    <row r="4" spans="2:6" ht="19.5">
      <c r="B4" s="73" t="s">
        <v>0</v>
      </c>
      <c r="C4" s="182" t="s">
        <v>110</v>
      </c>
      <c r="D4" s="167"/>
      <c r="E4" s="167"/>
      <c r="F4" s="74"/>
    </row>
    <row r="5" spans="2:6" ht="19.5">
      <c r="B5" s="73" t="s">
        <v>1</v>
      </c>
      <c r="C5" s="183">
        <v>1</v>
      </c>
      <c r="D5" s="184"/>
      <c r="E5" s="184"/>
      <c r="F5" s="77"/>
    </row>
    <row r="6" spans="2:6" ht="19.5">
      <c r="B6" s="78" t="s">
        <v>2</v>
      </c>
      <c r="C6" s="183">
        <v>3240.8</v>
      </c>
      <c r="D6" s="184"/>
      <c r="E6" s="184"/>
      <c r="F6" s="77"/>
    </row>
    <row r="7" spans="2:6" ht="19.5">
      <c r="B7" s="78" t="s">
        <v>89</v>
      </c>
      <c r="C7" s="79">
        <v>410</v>
      </c>
      <c r="D7" s="80"/>
      <c r="E7" s="81"/>
      <c r="F7" s="77"/>
    </row>
    <row r="8" spans="2:6" ht="39">
      <c r="B8" s="92" t="s">
        <v>96</v>
      </c>
      <c r="C8" s="177"/>
      <c r="D8" s="178"/>
      <c r="E8" s="179"/>
      <c r="F8" s="83"/>
    </row>
    <row r="9" spans="2:6" ht="19.5">
      <c r="B9" s="82" t="s">
        <v>91</v>
      </c>
      <c r="C9" s="84">
        <v>877130.37</v>
      </c>
      <c r="D9" s="85"/>
      <c r="E9" s="86"/>
      <c r="F9" s="83"/>
    </row>
    <row r="10" spans="2:5" ht="18.75">
      <c r="B10" s="87" t="s">
        <v>87</v>
      </c>
      <c r="C10" s="88">
        <v>9.5</v>
      </c>
      <c r="D10" s="66"/>
      <c r="E10" s="46"/>
    </row>
    <row r="11" spans="2:5" ht="18.75">
      <c r="B11" s="87" t="s">
        <v>93</v>
      </c>
      <c r="C11" s="88">
        <f>12*D50</f>
        <v>0</v>
      </c>
      <c r="D11" s="66"/>
      <c r="E11" s="46"/>
    </row>
    <row r="12" spans="2:5" ht="18.75">
      <c r="B12" s="87" t="s">
        <v>88</v>
      </c>
      <c r="C12" s="89">
        <f>C6*C10*12</f>
        <v>369451.2</v>
      </c>
      <c r="D12" s="66">
        <f>C12/12</f>
        <v>30787.600000000002</v>
      </c>
      <c r="E12" s="46"/>
    </row>
    <row r="13" spans="1:7" ht="18.75">
      <c r="A13" s="165"/>
      <c r="B13" s="166"/>
      <c r="C13" s="166"/>
      <c r="D13" s="166"/>
      <c r="E13" s="167"/>
      <c r="F13" s="167"/>
      <c r="G13" s="167"/>
    </row>
    <row r="14" spans="1:7" ht="18.75">
      <c r="A14" s="98"/>
      <c r="B14" s="99"/>
      <c r="C14" s="99"/>
      <c r="D14" s="100"/>
      <c r="E14" s="101"/>
      <c r="F14" s="102"/>
      <c r="G14" s="102"/>
    </row>
    <row r="15" spans="1:7" ht="18.75">
      <c r="A15" s="168" t="s">
        <v>4</v>
      </c>
      <c r="B15" s="141" t="s">
        <v>5</v>
      </c>
      <c r="C15" s="170" t="s">
        <v>32</v>
      </c>
      <c r="D15" s="172" t="s">
        <v>43</v>
      </c>
      <c r="E15" s="173"/>
      <c r="F15" s="170" t="s">
        <v>80</v>
      </c>
      <c r="G15" s="174" t="s">
        <v>52</v>
      </c>
    </row>
    <row r="16" spans="1:7" ht="75">
      <c r="A16" s="169"/>
      <c r="B16" s="142"/>
      <c r="C16" s="171"/>
      <c r="D16" s="94" t="s">
        <v>6</v>
      </c>
      <c r="E16" s="94" t="s">
        <v>42</v>
      </c>
      <c r="F16" s="171"/>
      <c r="G16" s="175"/>
    </row>
    <row r="17" spans="1:7" ht="18.75">
      <c r="A17" s="103" t="s">
        <v>7</v>
      </c>
      <c r="B17" s="13" t="s">
        <v>31</v>
      </c>
      <c r="C17" s="15">
        <f>D17*C6</f>
        <v>15037.312</v>
      </c>
      <c r="D17" s="15">
        <v>4.64</v>
      </c>
      <c r="E17" s="15">
        <f>C17*12</f>
        <v>180447.744</v>
      </c>
      <c r="F17" s="15">
        <f>C17*12</f>
        <v>180447.744</v>
      </c>
      <c r="G17" s="40"/>
    </row>
    <row r="18" spans="1:7" ht="18.75">
      <c r="A18" s="95" t="s">
        <v>10</v>
      </c>
      <c r="B18" s="18" t="s">
        <v>11</v>
      </c>
      <c r="C18" s="15">
        <f>0.47*C6</f>
        <v>1523.176</v>
      </c>
      <c r="D18" s="15">
        <v>0.47</v>
      </c>
      <c r="E18" s="15">
        <f>C18*12</f>
        <v>18278.112</v>
      </c>
      <c r="F18" s="15">
        <f aca="true" t="shared" si="0" ref="F18:F27">C18*12</f>
        <v>18278.112</v>
      </c>
      <c r="G18" s="3"/>
    </row>
    <row r="19" spans="1:7" ht="18.75">
      <c r="A19" s="95" t="s">
        <v>12</v>
      </c>
      <c r="B19" s="18" t="s">
        <v>33</v>
      </c>
      <c r="C19" s="15">
        <v>1350</v>
      </c>
      <c r="D19" s="15">
        <f>C19/C6</f>
        <v>0.4165638114045914</v>
      </c>
      <c r="E19" s="15">
        <f>C19*12</f>
        <v>16200</v>
      </c>
      <c r="F19" s="15">
        <f t="shared" si="0"/>
        <v>16200</v>
      </c>
      <c r="G19" s="3"/>
    </row>
    <row r="20" spans="1:7" ht="18.75">
      <c r="A20" s="104" t="s">
        <v>13</v>
      </c>
      <c r="B20" s="46" t="s">
        <v>58</v>
      </c>
      <c r="C20" s="15">
        <f>E20/12</f>
        <v>111</v>
      </c>
      <c r="D20" s="15">
        <f>C20/C6</f>
        <v>0.034250802271044184</v>
      </c>
      <c r="E20" s="3">
        <v>1332</v>
      </c>
      <c r="F20" s="15">
        <f t="shared" si="0"/>
        <v>1332</v>
      </c>
      <c r="G20" s="3"/>
    </row>
    <row r="21" spans="1:7" ht="18.75">
      <c r="A21" s="104" t="s">
        <v>14</v>
      </c>
      <c r="B21" s="1" t="s">
        <v>38</v>
      </c>
      <c r="C21" s="15">
        <f>E21/12</f>
        <v>80.29166666666667</v>
      </c>
      <c r="D21" s="15">
        <f>C21/C6</f>
        <v>0.02477526125236567</v>
      </c>
      <c r="E21" s="15">
        <f>C7*2.35</f>
        <v>963.5</v>
      </c>
      <c r="F21" s="15">
        <f t="shared" si="0"/>
        <v>963.5</v>
      </c>
      <c r="G21" s="3"/>
    </row>
    <row r="22" spans="1:7" ht="18.75">
      <c r="A22" s="104" t="s">
        <v>45</v>
      </c>
      <c r="B22" s="1" t="s">
        <v>85</v>
      </c>
      <c r="C22" s="15">
        <f>E22/12</f>
        <v>55.35</v>
      </c>
      <c r="D22" s="15">
        <f>C22/C7</f>
        <v>0.135</v>
      </c>
      <c r="E22" s="15">
        <f>C7*1.62</f>
        <v>664.2</v>
      </c>
      <c r="F22" s="15">
        <f t="shared" si="0"/>
        <v>664.2</v>
      </c>
      <c r="G22" s="3"/>
    </row>
    <row r="23" spans="1:7" s="105" customFormat="1" ht="18.75">
      <c r="A23" s="104"/>
      <c r="B23" s="1" t="s">
        <v>37</v>
      </c>
      <c r="C23" s="15">
        <f>C12*12%/12</f>
        <v>3694.512</v>
      </c>
      <c r="D23" s="15">
        <f>C23/C6</f>
        <v>1.14</v>
      </c>
      <c r="E23" s="3">
        <f>C12*12%</f>
        <v>44334.144</v>
      </c>
      <c r="F23" s="15">
        <f t="shared" si="0"/>
        <v>44334.144</v>
      </c>
      <c r="G23" s="3"/>
    </row>
    <row r="24" spans="1:7" ht="37.5">
      <c r="A24" s="104"/>
      <c r="B24" s="1" t="s">
        <v>83</v>
      </c>
      <c r="C24" s="15">
        <f>C12*0.9%/12</f>
        <v>277.08840000000004</v>
      </c>
      <c r="D24" s="15">
        <f>C24/C6</f>
        <v>0.0855</v>
      </c>
      <c r="E24" s="3">
        <f>C12*0.9%</f>
        <v>3325.0608000000007</v>
      </c>
      <c r="F24" s="15">
        <f t="shared" si="0"/>
        <v>3325.0608</v>
      </c>
      <c r="G24" s="3"/>
    </row>
    <row r="25" spans="1:7" s="105" customFormat="1" ht="18.75">
      <c r="A25" s="104"/>
      <c r="B25" s="1" t="s">
        <v>84</v>
      </c>
      <c r="C25" s="15">
        <f>C12*2.5%/12</f>
        <v>769.69</v>
      </c>
      <c r="D25" s="15">
        <f>C25/C6</f>
        <v>0.23750000000000002</v>
      </c>
      <c r="E25" s="3">
        <f>C25*12</f>
        <v>9236.28</v>
      </c>
      <c r="F25" s="15">
        <f t="shared" si="0"/>
        <v>9236.28</v>
      </c>
      <c r="G25" s="3"/>
    </row>
    <row r="26" spans="1:7" s="107" customFormat="1" ht="18.75">
      <c r="A26" s="106"/>
      <c r="B26" s="48" t="s">
        <v>108</v>
      </c>
      <c r="C26" s="49">
        <f>E26/12</f>
        <v>730.9419750000001</v>
      </c>
      <c r="D26" s="49">
        <f>E26/C6/12</f>
        <v>0.22554368520118487</v>
      </c>
      <c r="E26" s="50">
        <f>C9*1%</f>
        <v>8771.3037</v>
      </c>
      <c r="F26" s="15">
        <f t="shared" si="0"/>
        <v>8771.3037</v>
      </c>
      <c r="G26" s="50"/>
    </row>
    <row r="27" spans="1:7" ht="18.75">
      <c r="A27" s="104"/>
      <c r="B27" s="1" t="s">
        <v>90</v>
      </c>
      <c r="C27" s="15">
        <v>3752.6</v>
      </c>
      <c r="D27" s="15">
        <f>E27/C6/12</f>
        <v>1.1579239693902739</v>
      </c>
      <c r="E27" s="3">
        <f>C27*12</f>
        <v>45031.2</v>
      </c>
      <c r="F27" s="15">
        <f t="shared" si="0"/>
        <v>45031.2</v>
      </c>
      <c r="G27" s="3"/>
    </row>
    <row r="28" spans="1:7" s="109" customFormat="1" ht="18.75">
      <c r="A28" s="108"/>
      <c r="B28" s="66" t="s">
        <v>92</v>
      </c>
      <c r="C28" s="14">
        <f>SUM(C17:C27)</f>
        <v>27381.962041666666</v>
      </c>
      <c r="D28" s="14">
        <f>SUM(D17:D27)</f>
        <v>8.567057529519458</v>
      </c>
      <c r="E28" s="14">
        <f>SUM(E17:E27)</f>
        <v>328583.5445</v>
      </c>
      <c r="F28" s="14">
        <f>SUM(F17:F27)</f>
        <v>328583.5445</v>
      </c>
      <c r="G28" s="67"/>
    </row>
    <row r="29" spans="1:7" s="105" customFormat="1" ht="18.75">
      <c r="A29" s="104"/>
      <c r="B29" s="1"/>
      <c r="C29" s="15"/>
      <c r="D29" s="15"/>
      <c r="E29" s="3"/>
      <c r="F29" s="3"/>
      <c r="G29" s="3"/>
    </row>
    <row r="30" spans="1:7" s="105" customFormat="1" ht="18.75">
      <c r="A30" s="104"/>
      <c r="B30" s="1"/>
      <c r="C30" s="15"/>
      <c r="D30" s="15"/>
      <c r="E30" s="3"/>
      <c r="F30" s="3"/>
      <c r="G30" s="3"/>
    </row>
    <row r="31" spans="1:7" ht="37.5">
      <c r="A31" s="104"/>
      <c r="B31" s="90" t="s">
        <v>94</v>
      </c>
      <c r="C31" s="91">
        <f>(C10-D28)*C6+D50</f>
        <v>3023.4799583333415</v>
      </c>
      <c r="D31" s="91">
        <f>C31/C6</f>
        <v>0.9329424704805422</v>
      </c>
      <c r="E31" s="91">
        <f>C31*12</f>
        <v>36281.7595000001</v>
      </c>
      <c r="F31" s="91">
        <f>E31</f>
        <v>36281.7595000001</v>
      </c>
      <c r="G31" s="3"/>
    </row>
    <row r="32" spans="1:7" ht="18.75">
      <c r="A32" s="104"/>
      <c r="B32" s="1"/>
      <c r="C32" s="15"/>
      <c r="D32" s="15"/>
      <c r="E32" s="3"/>
      <c r="F32" s="3"/>
      <c r="G32" s="3"/>
    </row>
    <row r="33" spans="1:7" ht="18.75">
      <c r="A33" s="104"/>
      <c r="B33" s="1"/>
      <c r="C33" s="15"/>
      <c r="D33" s="15"/>
      <c r="E33" s="3"/>
      <c r="F33" s="3"/>
      <c r="G33" s="3"/>
    </row>
    <row r="34" spans="1:7" ht="18.75">
      <c r="A34" s="104"/>
      <c r="B34" s="1"/>
      <c r="C34" s="15"/>
      <c r="D34" s="15"/>
      <c r="E34" s="3"/>
      <c r="F34" s="3"/>
      <c r="G34" s="3"/>
    </row>
    <row r="35" spans="1:7" ht="18.75">
      <c r="A35" s="104"/>
      <c r="B35" s="1"/>
      <c r="C35" s="15"/>
      <c r="D35" s="15"/>
      <c r="E35" s="3"/>
      <c r="F35" s="3"/>
      <c r="G35" s="3"/>
    </row>
    <row r="36" spans="1:7" ht="18.75">
      <c r="A36" s="104"/>
      <c r="B36" s="1"/>
      <c r="C36" s="15"/>
      <c r="D36" s="15"/>
      <c r="E36" s="3"/>
      <c r="F36" s="3"/>
      <c r="G36" s="3"/>
    </row>
    <row r="37" spans="1:7" ht="18.75">
      <c r="A37" s="104"/>
      <c r="B37" s="1"/>
      <c r="C37" s="15"/>
      <c r="D37" s="15"/>
      <c r="E37" s="3"/>
      <c r="F37" s="3"/>
      <c r="G37" s="3"/>
    </row>
    <row r="38" spans="1:7" ht="18.75">
      <c r="A38" s="104"/>
      <c r="B38" s="1"/>
      <c r="C38" s="15"/>
      <c r="D38" s="15"/>
      <c r="E38" s="3"/>
      <c r="F38" s="3"/>
      <c r="G38" s="3"/>
    </row>
    <row r="39" spans="1:7" ht="18.75">
      <c r="A39" s="104"/>
      <c r="B39" s="1"/>
      <c r="C39" s="15"/>
      <c r="D39" s="15"/>
      <c r="E39" s="3"/>
      <c r="F39" s="3"/>
      <c r="G39" s="3"/>
    </row>
    <row r="40" spans="1:7" ht="18.75">
      <c r="A40" s="104"/>
      <c r="B40" s="1"/>
      <c r="C40" s="15"/>
      <c r="D40" s="15"/>
      <c r="E40" s="3"/>
      <c r="F40" s="3"/>
      <c r="G40" s="3"/>
    </row>
    <row r="41" spans="1:7" ht="18.75">
      <c r="A41" s="104"/>
      <c r="B41" s="1"/>
      <c r="C41" s="15"/>
      <c r="D41" s="15"/>
      <c r="E41" s="3"/>
      <c r="F41" s="3"/>
      <c r="G41" s="3"/>
    </row>
    <row r="42" spans="1:7" ht="18.75">
      <c r="A42" s="95"/>
      <c r="B42" s="18"/>
      <c r="C42" s="14"/>
      <c r="D42" s="14"/>
      <c r="E42" s="14"/>
      <c r="F42" s="14"/>
      <c r="G42" s="14"/>
    </row>
    <row r="43" spans="1:7" ht="18.75">
      <c r="A43" s="104"/>
      <c r="B43" s="1"/>
      <c r="C43" s="15"/>
      <c r="D43" s="15"/>
      <c r="E43" s="3"/>
      <c r="F43" s="3"/>
      <c r="G43" s="3"/>
    </row>
    <row r="44" spans="1:7" ht="18.75">
      <c r="A44" s="110"/>
      <c r="B44" s="19"/>
      <c r="C44" s="14"/>
      <c r="D44" s="20"/>
      <c r="E44" s="62"/>
      <c r="F44" s="20"/>
      <c r="G44" s="20"/>
    </row>
    <row r="45" spans="1:7" ht="18.75">
      <c r="A45" s="22"/>
      <c r="B45" s="22"/>
      <c r="C45" s="14"/>
      <c r="D45" s="14"/>
      <c r="E45" s="62"/>
      <c r="F45" s="14"/>
      <c r="G45" s="14"/>
    </row>
    <row r="46" spans="1:7" ht="18.75">
      <c r="A46" s="22"/>
      <c r="B46" s="22"/>
      <c r="C46" s="23"/>
      <c r="D46" s="15"/>
      <c r="E46" s="23"/>
      <c r="F46" s="23"/>
      <c r="G46" s="111"/>
    </row>
    <row r="47" spans="1:7" ht="18.75">
      <c r="A47" s="95"/>
      <c r="B47" s="22"/>
      <c r="C47" s="14"/>
      <c r="D47" s="14"/>
      <c r="E47" s="14"/>
      <c r="F47" s="14"/>
      <c r="G47" s="14"/>
    </row>
    <row r="48" spans="1:7" ht="18.75">
      <c r="A48" s="95"/>
      <c r="B48" s="131"/>
      <c r="C48" s="176"/>
      <c r="D48" s="133"/>
      <c r="E48" s="134"/>
      <c r="F48" s="55"/>
      <c r="G48" s="14"/>
    </row>
    <row r="49" spans="1:6" ht="18.75">
      <c r="A49" s="112"/>
      <c r="B49" s="112"/>
      <c r="C49" s="113"/>
      <c r="D49" s="113"/>
      <c r="E49" s="113"/>
      <c r="F49" s="113"/>
    </row>
    <row r="50" spans="1:4" ht="18.75">
      <c r="A50" s="112"/>
      <c r="B50" s="158" t="s">
        <v>34</v>
      </c>
      <c r="C50" s="158"/>
      <c r="D50" s="26">
        <f>C52/100*88</f>
        <v>0</v>
      </c>
    </row>
    <row r="51" spans="1:6" ht="18.75">
      <c r="A51" s="112"/>
      <c r="B51" s="112"/>
      <c r="C51" s="113"/>
      <c r="D51" s="113"/>
      <c r="E51" s="113"/>
      <c r="F51" s="113"/>
    </row>
    <row r="52" spans="1:7" ht="18.75">
      <c r="A52" s="114"/>
      <c r="B52" s="22" t="s">
        <v>28</v>
      </c>
      <c r="C52" s="93"/>
      <c r="D52" s="115"/>
      <c r="E52" s="115"/>
      <c r="F52" s="115"/>
      <c r="G52" s="116"/>
    </row>
    <row r="53" spans="1:7" ht="18.75">
      <c r="A53" s="114"/>
      <c r="B53" s="95" t="s">
        <v>51</v>
      </c>
      <c r="C53" s="59"/>
      <c r="D53" s="115"/>
      <c r="E53" s="115"/>
      <c r="F53" s="115"/>
      <c r="G53" s="116"/>
    </row>
    <row r="54" spans="1:7" ht="18.75">
      <c r="A54" s="114"/>
      <c r="B54" s="18" t="s">
        <v>64</v>
      </c>
      <c r="C54" s="59"/>
      <c r="D54" s="115"/>
      <c r="E54" s="115"/>
      <c r="F54" s="115"/>
      <c r="G54" s="116"/>
    </row>
    <row r="55" spans="1:7" ht="18.75">
      <c r="A55" s="114"/>
      <c r="B55" s="22" t="s">
        <v>29</v>
      </c>
      <c r="C55" s="59"/>
      <c r="D55" s="115"/>
      <c r="E55" s="115"/>
      <c r="F55" s="115"/>
      <c r="G55" s="116"/>
    </row>
    <row r="56" spans="1:7" ht="18.75">
      <c r="A56" s="114"/>
      <c r="B56" s="18" t="s">
        <v>30</v>
      </c>
      <c r="C56" s="60"/>
      <c r="D56" s="115"/>
      <c r="E56" s="115"/>
      <c r="F56" s="115"/>
      <c r="G56" s="116"/>
    </row>
    <row r="57" spans="1:7" ht="18.75">
      <c r="A57" s="114"/>
      <c r="B57" s="18" t="s">
        <v>65</v>
      </c>
      <c r="C57" s="59"/>
      <c r="D57" s="115"/>
      <c r="E57" s="115"/>
      <c r="F57" s="115"/>
      <c r="G57" s="116"/>
    </row>
    <row r="58" spans="1:7" ht="18.75">
      <c r="A58" s="114"/>
      <c r="B58" s="18" t="s">
        <v>82</v>
      </c>
      <c r="C58" s="59"/>
      <c r="D58" s="115"/>
      <c r="E58" s="115"/>
      <c r="F58" s="115"/>
      <c r="G58" s="116"/>
    </row>
    <row r="59" spans="1:7" ht="18.75">
      <c r="A59" s="114"/>
      <c r="B59" s="115"/>
      <c r="C59" s="115"/>
      <c r="D59" s="115"/>
      <c r="E59" s="116"/>
      <c r="F59" s="76"/>
      <c r="G59" s="76"/>
    </row>
    <row r="60" spans="1:7" ht="18.75">
      <c r="A60" s="114"/>
      <c r="B60" s="159"/>
      <c r="C60" s="160"/>
      <c r="D60" s="160"/>
      <c r="E60" s="161"/>
      <c r="F60" s="76"/>
      <c r="G60" s="76"/>
    </row>
    <row r="61" spans="1:7" ht="57.75" customHeight="1">
      <c r="A61" s="114"/>
      <c r="B61" s="162" t="s">
        <v>95</v>
      </c>
      <c r="C61" s="163"/>
      <c r="D61" s="163"/>
      <c r="E61" s="164"/>
      <c r="F61" s="76"/>
      <c r="G61" s="76"/>
    </row>
    <row r="62" spans="1:7" ht="18.75">
      <c r="A62" s="57" t="s">
        <v>39</v>
      </c>
      <c r="B62" s="57"/>
      <c r="C62" s="117"/>
      <c r="D62" s="57"/>
      <c r="E62" s="115"/>
      <c r="F62" s="115"/>
      <c r="G62" s="116"/>
    </row>
    <row r="63" spans="1:6" ht="18.75">
      <c r="A63" s="112"/>
      <c r="B63" s="112"/>
      <c r="C63" s="117"/>
      <c r="D63" s="113"/>
      <c r="E63" s="113"/>
      <c r="F63" s="113"/>
    </row>
    <row r="64" spans="1:6" ht="18.75">
      <c r="A64" s="118"/>
      <c r="B64" s="118"/>
      <c r="C64" s="117"/>
      <c r="D64" s="117"/>
      <c r="E64" s="117"/>
      <c r="F64" s="117"/>
    </row>
    <row r="65" spans="1:6" ht="18.75">
      <c r="A65" s="118"/>
      <c r="B65" s="118"/>
      <c r="C65" s="117"/>
      <c r="D65" s="117"/>
      <c r="E65" s="117"/>
      <c r="F65" s="117"/>
    </row>
    <row r="66" spans="1:6" ht="18.75">
      <c r="A66" s="118"/>
      <c r="B66" s="118"/>
      <c r="C66" s="117"/>
      <c r="D66" s="117"/>
      <c r="E66" s="117"/>
      <c r="F66" s="117"/>
    </row>
    <row r="67" spans="1:6" ht="18.75">
      <c r="A67" s="118"/>
      <c r="B67" s="118"/>
      <c r="C67" s="117"/>
      <c r="D67" s="117"/>
      <c r="E67" s="117"/>
      <c r="F67" s="117"/>
    </row>
    <row r="68" spans="1:6" ht="18.75">
      <c r="A68" s="118"/>
      <c r="B68" s="118"/>
      <c r="C68" s="117"/>
      <c r="D68" s="117"/>
      <c r="E68" s="117"/>
      <c r="F68" s="117"/>
    </row>
    <row r="69" spans="1:6" ht="18.75">
      <c r="A69" s="118"/>
      <c r="B69" s="118"/>
      <c r="C69" s="117"/>
      <c r="D69" s="117"/>
      <c r="E69" s="117"/>
      <c r="F69" s="117"/>
    </row>
    <row r="70" spans="1:6" ht="18.75">
      <c r="A70" s="118"/>
      <c r="B70" s="118"/>
      <c r="C70" s="117"/>
      <c r="D70" s="117"/>
      <c r="E70" s="117"/>
      <c r="F70" s="117"/>
    </row>
    <row r="71" spans="1:6" ht="18.75">
      <c r="A71" s="118"/>
      <c r="B71" s="118"/>
      <c r="C71" s="117"/>
      <c r="D71" s="117"/>
      <c r="E71" s="117"/>
      <c r="F71" s="117"/>
    </row>
    <row r="72" spans="1:6" ht="18.75">
      <c r="A72" s="118"/>
      <c r="B72" s="118"/>
      <c r="C72" s="117"/>
      <c r="D72" s="117"/>
      <c r="E72" s="117"/>
      <c r="F72" s="117"/>
    </row>
    <row r="73" spans="1:6" ht="18.75">
      <c r="A73" s="118"/>
      <c r="B73" s="118"/>
      <c r="C73" s="117"/>
      <c r="D73" s="117"/>
      <c r="E73" s="117"/>
      <c r="F73" s="117"/>
    </row>
    <row r="74" spans="1:6" ht="18.75">
      <c r="A74" s="118"/>
      <c r="B74" s="118"/>
      <c r="C74" s="117"/>
      <c r="D74" s="117"/>
      <c r="E74" s="117"/>
      <c r="F74" s="117"/>
    </row>
    <row r="75" spans="3:6" ht="18.75">
      <c r="C75" s="117"/>
      <c r="D75" s="117"/>
      <c r="E75" s="117"/>
      <c r="F75" s="117"/>
    </row>
    <row r="76" spans="3:6" ht="18.75">
      <c r="C76" s="117"/>
      <c r="D76" s="117"/>
      <c r="E76" s="117"/>
      <c r="F76" s="117"/>
    </row>
    <row r="77" spans="3:6" ht="18.75">
      <c r="C77" s="117"/>
      <c r="D77" s="117"/>
      <c r="E77" s="117"/>
      <c r="F77" s="117"/>
    </row>
    <row r="78" spans="3:6" ht="18.75">
      <c r="C78" s="117"/>
      <c r="D78" s="117"/>
      <c r="E78" s="117"/>
      <c r="F78" s="117"/>
    </row>
    <row r="79" spans="3:6" ht="18.75">
      <c r="C79" s="117"/>
      <c r="D79" s="117"/>
      <c r="E79" s="117"/>
      <c r="F79" s="117"/>
    </row>
    <row r="80" spans="3:6" ht="18.75">
      <c r="C80" s="117"/>
      <c r="D80" s="117"/>
      <c r="E80" s="117"/>
      <c r="F80" s="117"/>
    </row>
    <row r="81" spans="3:6" ht="18.75">
      <c r="C81" s="117"/>
      <c r="D81" s="117"/>
      <c r="E81" s="117"/>
      <c r="F81" s="117"/>
    </row>
    <row r="82" spans="3:6" ht="18.75">
      <c r="C82" s="117"/>
      <c r="D82" s="117"/>
      <c r="E82" s="117"/>
      <c r="F82" s="117"/>
    </row>
    <row r="83" spans="3:6" ht="18.75">
      <c r="C83" s="117"/>
      <c r="D83" s="117"/>
      <c r="E83" s="117"/>
      <c r="F83" s="117"/>
    </row>
    <row r="84" spans="3:6" ht="18.75">
      <c r="C84" s="117"/>
      <c r="D84" s="117"/>
      <c r="E84" s="117"/>
      <c r="F84" s="117"/>
    </row>
    <row r="85" spans="3:6" ht="18.75">
      <c r="C85" s="117"/>
      <c r="D85" s="117"/>
      <c r="E85" s="117"/>
      <c r="F85" s="117"/>
    </row>
    <row r="86" spans="3:6" ht="18.75">
      <c r="C86" s="117"/>
      <c r="D86" s="117"/>
      <c r="E86" s="117"/>
      <c r="F86" s="117"/>
    </row>
    <row r="87" spans="3:6" ht="18.75">
      <c r="C87" s="117"/>
      <c r="D87" s="117"/>
      <c r="E87" s="117"/>
      <c r="F87" s="117"/>
    </row>
    <row r="88" spans="3:6" ht="18.75">
      <c r="C88" s="117"/>
      <c r="D88" s="117"/>
      <c r="E88" s="117"/>
      <c r="F88" s="117"/>
    </row>
    <row r="89" spans="3:6" ht="18.75">
      <c r="C89" s="117"/>
      <c r="D89" s="117"/>
      <c r="E89" s="117"/>
      <c r="F89" s="117"/>
    </row>
    <row r="90" spans="3:6" ht="18.75">
      <c r="C90" s="117"/>
      <c r="D90" s="117"/>
      <c r="E90" s="117"/>
      <c r="F90" s="117"/>
    </row>
    <row r="91" spans="3:6" ht="18.75">
      <c r="C91" s="117"/>
      <c r="D91" s="117"/>
      <c r="E91" s="117"/>
      <c r="F91" s="117"/>
    </row>
    <row r="92" spans="3:6" ht="18.75">
      <c r="C92" s="117"/>
      <c r="D92" s="117"/>
      <c r="E92" s="117"/>
      <c r="F92" s="117"/>
    </row>
    <row r="93" spans="3:6" ht="18.75">
      <c r="C93" s="117"/>
      <c r="D93" s="117"/>
      <c r="E93" s="117"/>
      <c r="F93" s="117"/>
    </row>
    <row r="94" spans="3:6" ht="18.75">
      <c r="C94" s="117"/>
      <c r="D94" s="117"/>
      <c r="E94" s="117"/>
      <c r="F94" s="117"/>
    </row>
    <row r="95" spans="3:6" ht="18.75">
      <c r="C95" s="117"/>
      <c r="D95" s="117"/>
      <c r="E95" s="117"/>
      <c r="F95" s="117"/>
    </row>
    <row r="96" spans="3:6" ht="18.75">
      <c r="C96" s="117"/>
      <c r="D96" s="117"/>
      <c r="E96" s="117"/>
      <c r="F96" s="117"/>
    </row>
    <row r="97" spans="3:6" ht="18.75">
      <c r="C97" s="117"/>
      <c r="D97" s="117"/>
      <c r="E97" s="117"/>
      <c r="F97" s="117"/>
    </row>
    <row r="98" spans="3:6" ht="18.75">
      <c r="C98" s="117"/>
      <c r="D98" s="117"/>
      <c r="E98" s="117"/>
      <c r="F98" s="117"/>
    </row>
    <row r="99" spans="3:6" ht="18.75">
      <c r="C99" s="117"/>
      <c r="D99" s="117"/>
      <c r="E99" s="117"/>
      <c r="F99" s="117"/>
    </row>
    <row r="100" spans="3:6" ht="18.75">
      <c r="C100" s="117"/>
      <c r="D100" s="117"/>
      <c r="E100" s="117"/>
      <c r="F100" s="117"/>
    </row>
    <row r="101" spans="3:6" ht="18.75">
      <c r="C101" s="117"/>
      <c r="D101" s="117"/>
      <c r="E101" s="117"/>
      <c r="F101" s="117"/>
    </row>
    <row r="102" spans="3:6" ht="18.75">
      <c r="C102" s="117"/>
      <c r="D102" s="117"/>
      <c r="E102" s="117"/>
      <c r="F102" s="117"/>
    </row>
    <row r="103" spans="3:6" ht="18.75">
      <c r="C103" s="117"/>
      <c r="D103" s="117"/>
      <c r="E103" s="117"/>
      <c r="F103" s="117"/>
    </row>
    <row r="104" spans="3:6" ht="18.75">
      <c r="C104" s="117"/>
      <c r="D104" s="117"/>
      <c r="E104" s="117"/>
      <c r="F104" s="117"/>
    </row>
    <row r="105" spans="3:6" ht="18.75">
      <c r="C105" s="117"/>
      <c r="D105" s="117"/>
      <c r="E105" s="117"/>
      <c r="F105" s="117"/>
    </row>
    <row r="106" spans="4:6" ht="18.75">
      <c r="D106" s="117"/>
      <c r="E106" s="117"/>
      <c r="F106" s="117"/>
    </row>
    <row r="107" spans="4:6" ht="18.75">
      <c r="D107" s="117"/>
      <c r="E107" s="117"/>
      <c r="F107" s="117"/>
    </row>
    <row r="108" spans="4:6" ht="18.75">
      <c r="D108" s="117"/>
      <c r="E108" s="117"/>
      <c r="F108" s="117"/>
    </row>
    <row r="109" spans="4:6" ht="18.75">
      <c r="D109" s="117"/>
      <c r="E109" s="117"/>
      <c r="F109" s="117"/>
    </row>
    <row r="110" spans="4:6" ht="18.75">
      <c r="D110" s="117"/>
      <c r="E110" s="117"/>
      <c r="F110" s="117"/>
    </row>
  </sheetData>
  <sheetProtection/>
  <mergeCells count="18">
    <mergeCell ref="B48:C48"/>
    <mergeCell ref="D48:E48"/>
    <mergeCell ref="C8:E8"/>
    <mergeCell ref="E1:G1"/>
    <mergeCell ref="A2:G2"/>
    <mergeCell ref="C4:E4"/>
    <mergeCell ref="C5:E5"/>
    <mergeCell ref="C6:E6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</mergeCell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10"/>
  <sheetViews>
    <sheetView zoomScale="75" zoomScaleNormal="75" zoomScalePageLayoutView="0" workbookViewId="0" topLeftCell="A1">
      <selection activeCell="B33" sqref="B33"/>
    </sheetView>
  </sheetViews>
  <sheetFormatPr defaultColWidth="8.8515625" defaultRowHeight="15"/>
  <cols>
    <col min="1" max="1" width="5.00390625" style="72" customWidth="1"/>
    <col min="2" max="2" width="72.421875" style="72" customWidth="1"/>
    <col min="3" max="3" width="15.28125" style="72" customWidth="1"/>
    <col min="4" max="4" width="11.57421875" style="72" customWidth="1"/>
    <col min="5" max="5" width="15.140625" style="72" customWidth="1"/>
    <col min="6" max="6" width="16.00390625" style="72" customWidth="1"/>
    <col min="7" max="7" width="24.00390625" style="75" customWidth="1"/>
    <col min="8" max="8" width="11.140625" style="76" customWidth="1"/>
    <col min="9" max="9" width="12.8515625" style="76" customWidth="1"/>
    <col min="10" max="16384" width="8.8515625" style="76" customWidth="1"/>
  </cols>
  <sheetData>
    <row r="1" spans="5:7" ht="18.75">
      <c r="E1" s="180" t="s">
        <v>41</v>
      </c>
      <c r="F1" s="180"/>
      <c r="G1" s="180"/>
    </row>
    <row r="2" spans="1:7" ht="40.5" customHeight="1">
      <c r="A2" s="181" t="s">
        <v>119</v>
      </c>
      <c r="B2" s="181"/>
      <c r="C2" s="181"/>
      <c r="D2" s="181"/>
      <c r="E2" s="181"/>
      <c r="F2" s="181"/>
      <c r="G2" s="181"/>
    </row>
    <row r="3" spans="2:6" ht="19.5">
      <c r="B3" s="96"/>
      <c r="C3" s="97"/>
      <c r="D3" s="97"/>
      <c r="E3" s="97"/>
      <c r="F3" s="97"/>
    </row>
    <row r="4" spans="2:6" ht="19.5">
      <c r="B4" s="73" t="s">
        <v>0</v>
      </c>
      <c r="C4" s="182" t="s">
        <v>110</v>
      </c>
      <c r="D4" s="167"/>
      <c r="E4" s="167"/>
      <c r="F4" s="74"/>
    </row>
    <row r="5" spans="2:6" ht="19.5">
      <c r="B5" s="73" t="s">
        <v>1</v>
      </c>
      <c r="C5" s="183">
        <v>1</v>
      </c>
      <c r="D5" s="184"/>
      <c r="E5" s="184"/>
      <c r="F5" s="77"/>
    </row>
    <row r="6" spans="2:6" ht="19.5">
      <c r="B6" s="78" t="s">
        <v>2</v>
      </c>
      <c r="C6" s="183">
        <v>3239.5</v>
      </c>
      <c r="D6" s="184"/>
      <c r="E6" s="184"/>
      <c r="F6" s="77"/>
    </row>
    <row r="7" spans="2:6" ht="19.5">
      <c r="B7" s="78" t="s">
        <v>89</v>
      </c>
      <c r="C7" s="79">
        <v>410</v>
      </c>
      <c r="D7" s="80"/>
      <c r="E7" s="81"/>
      <c r="F7" s="77"/>
    </row>
    <row r="8" spans="2:6" ht="39">
      <c r="B8" s="92" t="s">
        <v>96</v>
      </c>
      <c r="C8" s="177"/>
      <c r="D8" s="178"/>
      <c r="E8" s="179"/>
      <c r="F8" s="83"/>
    </row>
    <row r="9" spans="2:6" ht="19.5">
      <c r="B9" s="82" t="s">
        <v>91</v>
      </c>
      <c r="C9" s="84">
        <v>470383</v>
      </c>
      <c r="D9" s="85"/>
      <c r="E9" s="86"/>
      <c r="F9" s="83"/>
    </row>
    <row r="10" spans="2:5" ht="18.75">
      <c r="B10" s="87" t="s">
        <v>87</v>
      </c>
      <c r="C10" s="88">
        <v>8.5</v>
      </c>
      <c r="D10" s="66"/>
      <c r="E10" s="46"/>
    </row>
    <row r="11" spans="2:5" ht="18.75">
      <c r="B11" s="87" t="s">
        <v>93</v>
      </c>
      <c r="C11" s="88">
        <f>12*D50</f>
        <v>0</v>
      </c>
      <c r="D11" s="66"/>
      <c r="E11" s="46"/>
    </row>
    <row r="12" spans="2:5" ht="18.75">
      <c r="B12" s="87" t="s">
        <v>88</v>
      </c>
      <c r="C12" s="89">
        <f>C6*C10*12</f>
        <v>330429</v>
      </c>
      <c r="D12" s="66">
        <f>C12/12</f>
        <v>27535.75</v>
      </c>
      <c r="E12" s="46"/>
    </row>
    <row r="13" spans="1:7" ht="18.75">
      <c r="A13" s="165"/>
      <c r="B13" s="166"/>
      <c r="C13" s="166"/>
      <c r="D13" s="166"/>
      <c r="E13" s="167"/>
      <c r="F13" s="167"/>
      <c r="G13" s="167"/>
    </row>
    <row r="14" spans="1:7" ht="18.75">
      <c r="A14" s="98"/>
      <c r="B14" s="99"/>
      <c r="C14" s="99"/>
      <c r="D14" s="100"/>
      <c r="E14" s="101"/>
      <c r="F14" s="102"/>
      <c r="G14" s="102"/>
    </row>
    <row r="15" spans="1:7" ht="18.75">
      <c r="A15" s="168" t="s">
        <v>4</v>
      </c>
      <c r="B15" s="141" t="s">
        <v>5</v>
      </c>
      <c r="C15" s="170" t="s">
        <v>32</v>
      </c>
      <c r="D15" s="172" t="s">
        <v>43</v>
      </c>
      <c r="E15" s="173"/>
      <c r="F15" s="170" t="s">
        <v>80</v>
      </c>
      <c r="G15" s="174" t="s">
        <v>52</v>
      </c>
    </row>
    <row r="16" spans="1:7" ht="75">
      <c r="A16" s="169"/>
      <c r="B16" s="142"/>
      <c r="C16" s="171"/>
      <c r="D16" s="94" t="s">
        <v>6</v>
      </c>
      <c r="E16" s="94" t="s">
        <v>42</v>
      </c>
      <c r="F16" s="171"/>
      <c r="G16" s="175"/>
    </row>
    <row r="17" spans="1:7" ht="18.75">
      <c r="A17" s="103" t="s">
        <v>7</v>
      </c>
      <c r="B17" s="13" t="s">
        <v>31</v>
      </c>
      <c r="C17" s="15">
        <f>D17*C6</f>
        <v>15031.279999999999</v>
      </c>
      <c r="D17" s="15">
        <v>4.64</v>
      </c>
      <c r="E17" s="15">
        <f>C17*12</f>
        <v>180375.36</v>
      </c>
      <c r="F17" s="15">
        <f>C17*12</f>
        <v>180375.36</v>
      </c>
      <c r="G17" s="40"/>
    </row>
    <row r="18" spans="1:7" ht="18.75">
      <c r="A18" s="95" t="s">
        <v>10</v>
      </c>
      <c r="B18" s="18" t="s">
        <v>11</v>
      </c>
      <c r="C18" s="15">
        <f>0.47*C6</f>
        <v>1522.5649999999998</v>
      </c>
      <c r="D18" s="15">
        <v>0.47</v>
      </c>
      <c r="E18" s="15">
        <f>C18*12</f>
        <v>18270.78</v>
      </c>
      <c r="F18" s="15">
        <f aca="true" t="shared" si="0" ref="F18:F27">C18*12</f>
        <v>18270.78</v>
      </c>
      <c r="G18" s="3"/>
    </row>
    <row r="19" spans="1:7" ht="18.75">
      <c r="A19" s="95" t="s">
        <v>12</v>
      </c>
      <c r="B19" s="18" t="s">
        <v>33</v>
      </c>
      <c r="C19" s="15">
        <v>1350</v>
      </c>
      <c r="D19" s="15">
        <f>C19/C6</f>
        <v>0.41673097700262385</v>
      </c>
      <c r="E19" s="15">
        <f>C19*12</f>
        <v>16200</v>
      </c>
      <c r="F19" s="15">
        <f t="shared" si="0"/>
        <v>16200</v>
      </c>
      <c r="G19" s="3"/>
    </row>
    <row r="20" spans="1:7" ht="18.75">
      <c r="A20" s="104" t="s">
        <v>13</v>
      </c>
      <c r="B20" s="46" t="s">
        <v>58</v>
      </c>
      <c r="C20" s="15">
        <f>E20/12</f>
        <v>111</v>
      </c>
      <c r="D20" s="15">
        <f>C20/C6</f>
        <v>0.034264546997993514</v>
      </c>
      <c r="E20" s="3">
        <v>1332</v>
      </c>
      <c r="F20" s="15">
        <f t="shared" si="0"/>
        <v>1332</v>
      </c>
      <c r="G20" s="3"/>
    </row>
    <row r="21" spans="1:7" ht="18.75">
      <c r="A21" s="104" t="s">
        <v>14</v>
      </c>
      <c r="B21" s="1" t="s">
        <v>38</v>
      </c>
      <c r="C21" s="15">
        <f>E21/12</f>
        <v>80.29166666666667</v>
      </c>
      <c r="D21" s="15">
        <f>C21/C6</f>
        <v>0.02478520347790297</v>
      </c>
      <c r="E21" s="15">
        <f>C7*2.35</f>
        <v>963.5</v>
      </c>
      <c r="F21" s="15">
        <f t="shared" si="0"/>
        <v>963.5</v>
      </c>
      <c r="G21" s="3"/>
    </row>
    <row r="22" spans="1:7" ht="18.75">
      <c r="A22" s="104" t="s">
        <v>45</v>
      </c>
      <c r="B22" s="1" t="s">
        <v>85</v>
      </c>
      <c r="C22" s="15">
        <f>E22/12</f>
        <v>55.35</v>
      </c>
      <c r="D22" s="15">
        <f>C22/C7</f>
        <v>0.135</v>
      </c>
      <c r="E22" s="15">
        <f>C7*1.62</f>
        <v>664.2</v>
      </c>
      <c r="F22" s="15">
        <f t="shared" si="0"/>
        <v>664.2</v>
      </c>
      <c r="G22" s="3"/>
    </row>
    <row r="23" spans="1:7" s="105" customFormat="1" ht="18.75">
      <c r="A23" s="104"/>
      <c r="B23" s="1" t="s">
        <v>37</v>
      </c>
      <c r="C23" s="15">
        <f>C12*12%/12</f>
        <v>3304.2899999999995</v>
      </c>
      <c r="D23" s="15">
        <f>C23/C6</f>
        <v>1.0199999999999998</v>
      </c>
      <c r="E23" s="3">
        <f>C12*12%</f>
        <v>39651.479999999996</v>
      </c>
      <c r="F23" s="15">
        <f t="shared" si="0"/>
        <v>39651.479999999996</v>
      </c>
      <c r="G23" s="3"/>
    </row>
    <row r="24" spans="1:7" ht="37.5">
      <c r="A24" s="104"/>
      <c r="B24" s="1" t="s">
        <v>83</v>
      </c>
      <c r="C24" s="15">
        <f>C12*0.9%/12</f>
        <v>247.82175000000004</v>
      </c>
      <c r="D24" s="15">
        <f>C24/C6</f>
        <v>0.07650000000000001</v>
      </c>
      <c r="E24" s="3">
        <f>C12*0.9%</f>
        <v>2973.8610000000003</v>
      </c>
      <c r="F24" s="15">
        <f t="shared" si="0"/>
        <v>2973.8610000000003</v>
      </c>
      <c r="G24" s="3"/>
    </row>
    <row r="25" spans="1:7" s="105" customFormat="1" ht="18.75">
      <c r="A25" s="104"/>
      <c r="B25" s="1" t="s">
        <v>84</v>
      </c>
      <c r="C25" s="15">
        <f>C12*2.5%/12</f>
        <v>688.3937500000001</v>
      </c>
      <c r="D25" s="15">
        <f>C25/C6</f>
        <v>0.21250000000000002</v>
      </c>
      <c r="E25" s="3">
        <f>C25*12</f>
        <v>8260.725</v>
      </c>
      <c r="F25" s="15">
        <f t="shared" si="0"/>
        <v>8260.725</v>
      </c>
      <c r="G25" s="3"/>
    </row>
    <row r="26" spans="1:7" s="107" customFormat="1" ht="18.75">
      <c r="A26" s="106"/>
      <c r="B26" s="48" t="s">
        <v>108</v>
      </c>
      <c r="C26" s="49">
        <f>E26/12</f>
        <v>391.98583333333335</v>
      </c>
      <c r="D26" s="49">
        <f>E26/C6/12</f>
        <v>0.12100195503421309</v>
      </c>
      <c r="E26" s="50">
        <f>C9*1%</f>
        <v>4703.83</v>
      </c>
      <c r="F26" s="15">
        <f t="shared" si="0"/>
        <v>4703.83</v>
      </c>
      <c r="G26" s="50"/>
    </row>
    <row r="27" spans="1:7" ht="18.75">
      <c r="A27" s="104"/>
      <c r="B27" s="1" t="s">
        <v>90</v>
      </c>
      <c r="C27" s="15">
        <v>3752.6</v>
      </c>
      <c r="D27" s="15">
        <f>E27/C6/12</f>
        <v>1.1583886402222565</v>
      </c>
      <c r="E27" s="3">
        <f>C27*12</f>
        <v>45031.2</v>
      </c>
      <c r="F27" s="15">
        <f t="shared" si="0"/>
        <v>45031.2</v>
      </c>
      <c r="G27" s="3"/>
    </row>
    <row r="28" spans="1:7" s="109" customFormat="1" ht="18.75">
      <c r="A28" s="108"/>
      <c r="B28" s="66" t="s">
        <v>92</v>
      </c>
      <c r="C28" s="14">
        <f>SUM(C17:C27)</f>
        <v>26535.577999999994</v>
      </c>
      <c r="D28" s="14">
        <f>SUM(D17:D27)</f>
        <v>8.30917132273499</v>
      </c>
      <c r="E28" s="14">
        <f>SUM(E17:E27)</f>
        <v>318426.93600000005</v>
      </c>
      <c r="F28" s="14">
        <f>SUM(F17:F27)</f>
        <v>318426.93600000005</v>
      </c>
      <c r="G28" s="67"/>
    </row>
    <row r="29" spans="1:7" s="105" customFormat="1" ht="18.75">
      <c r="A29" s="104"/>
      <c r="B29" s="1"/>
      <c r="C29" s="15"/>
      <c r="D29" s="15"/>
      <c r="E29" s="3"/>
      <c r="F29" s="3"/>
      <c r="G29" s="3"/>
    </row>
    <row r="30" spans="1:7" s="105" customFormat="1" ht="18.75">
      <c r="A30" s="104"/>
      <c r="B30" s="1"/>
      <c r="C30" s="15"/>
      <c r="D30" s="15"/>
      <c r="E30" s="3"/>
      <c r="F30" s="3"/>
      <c r="G30" s="3"/>
    </row>
    <row r="31" spans="1:7" ht="37.5">
      <c r="A31" s="104"/>
      <c r="B31" s="90" t="s">
        <v>94</v>
      </c>
      <c r="C31" s="91">
        <f>(C10-D28)*C6+D50</f>
        <v>618.1895000000002</v>
      </c>
      <c r="D31" s="91">
        <f>C31/C6</f>
        <v>0.1908286772650101</v>
      </c>
      <c r="E31" s="91">
        <f>C31*12</f>
        <v>7418.274000000002</v>
      </c>
      <c r="F31" s="91">
        <f>E31</f>
        <v>7418.274000000002</v>
      </c>
      <c r="G31" s="3"/>
    </row>
    <row r="32" spans="1:7" ht="18.75">
      <c r="A32" s="104"/>
      <c r="B32" s="1"/>
      <c r="C32" s="15"/>
      <c r="D32" s="15"/>
      <c r="E32" s="3"/>
      <c r="F32" s="3"/>
      <c r="G32" s="3"/>
    </row>
    <row r="33" spans="1:7" ht="18.75">
      <c r="A33" s="104"/>
      <c r="B33" s="1"/>
      <c r="C33" s="15"/>
      <c r="D33" s="15"/>
      <c r="E33" s="3"/>
      <c r="F33" s="3"/>
      <c r="G33" s="3"/>
    </row>
    <row r="34" spans="1:7" ht="18.75">
      <c r="A34" s="104"/>
      <c r="B34" s="1"/>
      <c r="C34" s="15"/>
      <c r="D34" s="15"/>
      <c r="E34" s="3"/>
      <c r="F34" s="3"/>
      <c r="G34" s="3"/>
    </row>
    <row r="35" spans="1:7" ht="18.75">
      <c r="A35" s="104"/>
      <c r="B35" s="1"/>
      <c r="C35" s="15"/>
      <c r="D35" s="15"/>
      <c r="E35" s="3"/>
      <c r="F35" s="3"/>
      <c r="G35" s="3"/>
    </row>
    <row r="36" spans="1:7" ht="18.75">
      <c r="A36" s="104"/>
      <c r="B36" s="1"/>
      <c r="C36" s="15"/>
      <c r="D36" s="15"/>
      <c r="E36" s="3"/>
      <c r="F36" s="3"/>
      <c r="G36" s="3"/>
    </row>
    <row r="37" spans="1:7" ht="18.75">
      <c r="A37" s="104"/>
      <c r="B37" s="1"/>
      <c r="C37" s="15"/>
      <c r="D37" s="15"/>
      <c r="E37" s="3"/>
      <c r="F37" s="3"/>
      <c r="G37" s="3"/>
    </row>
    <row r="38" spans="1:7" ht="18.75">
      <c r="A38" s="104"/>
      <c r="B38" s="1"/>
      <c r="C38" s="15"/>
      <c r="D38" s="15"/>
      <c r="E38" s="3"/>
      <c r="F38" s="3"/>
      <c r="G38" s="3"/>
    </row>
    <row r="39" spans="1:7" ht="18.75">
      <c r="A39" s="104"/>
      <c r="B39" s="1"/>
      <c r="C39" s="15"/>
      <c r="D39" s="15"/>
      <c r="E39" s="3"/>
      <c r="F39" s="3"/>
      <c r="G39" s="3"/>
    </row>
    <row r="40" spans="1:7" ht="18.75">
      <c r="A40" s="104"/>
      <c r="B40" s="1"/>
      <c r="C40" s="15"/>
      <c r="D40" s="15"/>
      <c r="E40" s="3"/>
      <c r="F40" s="3"/>
      <c r="G40" s="3"/>
    </row>
    <row r="41" spans="1:7" ht="18.75">
      <c r="A41" s="104"/>
      <c r="B41" s="1"/>
      <c r="C41" s="15"/>
      <c r="D41" s="15"/>
      <c r="E41" s="3"/>
      <c r="F41" s="3"/>
      <c r="G41" s="3"/>
    </row>
    <row r="42" spans="1:7" ht="18.75">
      <c r="A42" s="95"/>
      <c r="B42" s="18"/>
      <c r="C42" s="14"/>
      <c r="D42" s="14"/>
      <c r="E42" s="14"/>
      <c r="F42" s="14"/>
      <c r="G42" s="14"/>
    </row>
    <row r="43" spans="1:7" ht="18.75">
      <c r="A43" s="104"/>
      <c r="B43" s="1"/>
      <c r="C43" s="15"/>
      <c r="D43" s="15"/>
      <c r="E43" s="3"/>
      <c r="F43" s="3"/>
      <c r="G43" s="3"/>
    </row>
    <row r="44" spans="1:7" ht="18.75">
      <c r="A44" s="110"/>
      <c r="B44" s="19"/>
      <c r="C44" s="14"/>
      <c r="D44" s="20"/>
      <c r="E44" s="62"/>
      <c r="F44" s="20"/>
      <c r="G44" s="20"/>
    </row>
    <row r="45" spans="1:7" ht="18.75">
      <c r="A45" s="22"/>
      <c r="B45" s="22"/>
      <c r="C45" s="14"/>
      <c r="D45" s="14"/>
      <c r="E45" s="62"/>
      <c r="F45" s="14"/>
      <c r="G45" s="14"/>
    </row>
    <row r="46" spans="1:7" ht="18.75">
      <c r="A46" s="22"/>
      <c r="B46" s="22"/>
      <c r="C46" s="23"/>
      <c r="D46" s="15"/>
      <c r="E46" s="23"/>
      <c r="F46" s="23"/>
      <c r="G46" s="111"/>
    </row>
    <row r="47" spans="1:7" ht="18.75">
      <c r="A47" s="95"/>
      <c r="B47" s="22"/>
      <c r="C47" s="14"/>
      <c r="D47" s="14"/>
      <c r="E47" s="14"/>
      <c r="F47" s="14"/>
      <c r="G47" s="14"/>
    </row>
    <row r="48" spans="1:7" ht="18.75">
      <c r="A48" s="95"/>
      <c r="B48" s="131"/>
      <c r="C48" s="176"/>
      <c r="D48" s="133"/>
      <c r="E48" s="134"/>
      <c r="F48" s="55"/>
      <c r="G48" s="14"/>
    </row>
    <row r="49" spans="1:6" ht="18.75">
      <c r="A49" s="112"/>
      <c r="B49" s="112"/>
      <c r="C49" s="113"/>
      <c r="D49" s="113"/>
      <c r="E49" s="113"/>
      <c r="F49" s="113"/>
    </row>
    <row r="50" spans="1:4" ht="18.75">
      <c r="A50" s="112"/>
      <c r="B50" s="158" t="s">
        <v>34</v>
      </c>
      <c r="C50" s="158"/>
      <c r="D50" s="26">
        <f>C52/100*88</f>
        <v>0</v>
      </c>
    </row>
    <row r="51" spans="1:6" ht="18.75">
      <c r="A51" s="112"/>
      <c r="B51" s="112"/>
      <c r="C51" s="113"/>
      <c r="D51" s="113"/>
      <c r="E51" s="113"/>
      <c r="F51" s="113"/>
    </row>
    <row r="52" spans="1:7" ht="18.75">
      <c r="A52" s="114"/>
      <c r="B52" s="22" t="s">
        <v>28</v>
      </c>
      <c r="C52" s="93"/>
      <c r="D52" s="115"/>
      <c r="E52" s="115"/>
      <c r="F52" s="115"/>
      <c r="G52" s="116"/>
    </row>
    <row r="53" spans="1:7" ht="18.75">
      <c r="A53" s="114"/>
      <c r="B53" s="95" t="s">
        <v>51</v>
      </c>
      <c r="C53" s="59"/>
      <c r="D53" s="115"/>
      <c r="E53" s="115"/>
      <c r="F53" s="115"/>
      <c r="G53" s="116"/>
    </row>
    <row r="54" spans="1:7" ht="18.75">
      <c r="A54" s="114"/>
      <c r="B54" s="18" t="s">
        <v>64</v>
      </c>
      <c r="C54" s="59"/>
      <c r="D54" s="115"/>
      <c r="E54" s="115"/>
      <c r="F54" s="115"/>
      <c r="G54" s="116"/>
    </row>
    <row r="55" spans="1:7" ht="18.75">
      <c r="A55" s="114"/>
      <c r="B55" s="22" t="s">
        <v>29</v>
      </c>
      <c r="C55" s="59"/>
      <c r="D55" s="115"/>
      <c r="E55" s="115"/>
      <c r="F55" s="115"/>
      <c r="G55" s="116"/>
    </row>
    <row r="56" spans="1:7" ht="18.75">
      <c r="A56" s="114"/>
      <c r="B56" s="18" t="s">
        <v>30</v>
      </c>
      <c r="C56" s="60"/>
      <c r="D56" s="115"/>
      <c r="E56" s="115"/>
      <c r="F56" s="115"/>
      <c r="G56" s="116"/>
    </row>
    <row r="57" spans="1:7" ht="18.75">
      <c r="A57" s="114"/>
      <c r="B57" s="18" t="s">
        <v>65</v>
      </c>
      <c r="C57" s="59"/>
      <c r="D57" s="115"/>
      <c r="E57" s="115"/>
      <c r="F57" s="115"/>
      <c r="G57" s="116"/>
    </row>
    <row r="58" spans="1:7" ht="18.75">
      <c r="A58" s="114"/>
      <c r="B58" s="18" t="s">
        <v>82</v>
      </c>
      <c r="C58" s="59"/>
      <c r="D58" s="115"/>
      <c r="E58" s="115"/>
      <c r="F58" s="115"/>
      <c r="G58" s="116"/>
    </row>
    <row r="59" spans="1:7" ht="18.75">
      <c r="A59" s="114"/>
      <c r="B59" s="115"/>
      <c r="C59" s="115"/>
      <c r="D59" s="115"/>
      <c r="E59" s="116"/>
      <c r="F59" s="76"/>
      <c r="G59" s="76"/>
    </row>
    <row r="60" spans="1:7" ht="18.75">
      <c r="A60" s="114"/>
      <c r="B60" s="159"/>
      <c r="C60" s="160"/>
      <c r="D60" s="160"/>
      <c r="E60" s="161"/>
      <c r="F60" s="76"/>
      <c r="G60" s="76"/>
    </row>
    <row r="61" spans="1:7" ht="55.5" customHeight="1">
      <c r="A61" s="114"/>
      <c r="B61" s="162" t="s">
        <v>95</v>
      </c>
      <c r="C61" s="163"/>
      <c r="D61" s="163"/>
      <c r="E61" s="164"/>
      <c r="F61" s="76"/>
      <c r="G61" s="76"/>
    </row>
    <row r="62" spans="1:7" ht="18.75">
      <c r="A62" s="57" t="s">
        <v>39</v>
      </c>
      <c r="B62" s="57"/>
      <c r="C62" s="117"/>
      <c r="D62" s="57"/>
      <c r="E62" s="115"/>
      <c r="F62" s="115"/>
      <c r="G62" s="116"/>
    </row>
    <row r="63" spans="1:6" ht="18.75">
      <c r="A63" s="112"/>
      <c r="B63" s="112"/>
      <c r="C63" s="117"/>
      <c r="D63" s="113"/>
      <c r="E63" s="113"/>
      <c r="F63" s="113"/>
    </row>
    <row r="64" spans="1:6" ht="18.75">
      <c r="A64" s="118"/>
      <c r="B64" s="118"/>
      <c r="C64" s="117"/>
      <c r="D64" s="117"/>
      <c r="E64" s="117"/>
      <c r="F64" s="117"/>
    </row>
    <row r="65" spans="1:6" ht="18.75">
      <c r="A65" s="118"/>
      <c r="B65" s="118"/>
      <c r="C65" s="117"/>
      <c r="D65" s="117"/>
      <c r="E65" s="117"/>
      <c r="F65" s="117"/>
    </row>
    <row r="66" spans="1:6" ht="18.75">
      <c r="A66" s="118"/>
      <c r="B66" s="118"/>
      <c r="C66" s="117"/>
      <c r="D66" s="117"/>
      <c r="E66" s="117"/>
      <c r="F66" s="117"/>
    </row>
    <row r="67" spans="1:6" ht="18.75">
      <c r="A67" s="118"/>
      <c r="B67" s="118"/>
      <c r="C67" s="117"/>
      <c r="D67" s="117"/>
      <c r="E67" s="117"/>
      <c r="F67" s="117"/>
    </row>
    <row r="68" spans="1:6" ht="18.75">
      <c r="A68" s="118"/>
      <c r="B68" s="118"/>
      <c r="C68" s="117"/>
      <c r="D68" s="117"/>
      <c r="E68" s="117"/>
      <c r="F68" s="117"/>
    </row>
    <row r="69" spans="1:6" ht="18.75">
      <c r="A69" s="118"/>
      <c r="B69" s="118"/>
      <c r="C69" s="117"/>
      <c r="D69" s="117"/>
      <c r="E69" s="117"/>
      <c r="F69" s="117"/>
    </row>
    <row r="70" spans="1:6" ht="18.75">
      <c r="A70" s="118"/>
      <c r="B70" s="118"/>
      <c r="C70" s="117"/>
      <c r="D70" s="117"/>
      <c r="E70" s="117"/>
      <c r="F70" s="117"/>
    </row>
    <row r="71" spans="1:6" ht="18.75">
      <c r="A71" s="118"/>
      <c r="B71" s="118"/>
      <c r="C71" s="117"/>
      <c r="D71" s="117"/>
      <c r="E71" s="117"/>
      <c r="F71" s="117"/>
    </row>
    <row r="72" spans="1:6" ht="18.75">
      <c r="A72" s="118"/>
      <c r="B72" s="118"/>
      <c r="C72" s="117"/>
      <c r="D72" s="117"/>
      <c r="E72" s="117"/>
      <c r="F72" s="117"/>
    </row>
    <row r="73" spans="1:6" ht="18.75">
      <c r="A73" s="118"/>
      <c r="B73" s="118"/>
      <c r="C73" s="117"/>
      <c r="D73" s="117"/>
      <c r="E73" s="117"/>
      <c r="F73" s="117"/>
    </row>
    <row r="74" spans="1:6" ht="18.75">
      <c r="A74" s="118"/>
      <c r="B74" s="118"/>
      <c r="C74" s="117"/>
      <c r="D74" s="117"/>
      <c r="E74" s="117"/>
      <c r="F74" s="117"/>
    </row>
    <row r="75" spans="3:6" ht="18.75">
      <c r="C75" s="117"/>
      <c r="D75" s="117"/>
      <c r="E75" s="117"/>
      <c r="F75" s="117"/>
    </row>
    <row r="76" spans="3:6" ht="18.75">
      <c r="C76" s="117"/>
      <c r="D76" s="117"/>
      <c r="E76" s="117"/>
      <c r="F76" s="117"/>
    </row>
    <row r="77" spans="3:6" ht="18.75">
      <c r="C77" s="117"/>
      <c r="D77" s="117"/>
      <c r="E77" s="117"/>
      <c r="F77" s="117"/>
    </row>
    <row r="78" spans="3:6" ht="18.75">
      <c r="C78" s="117"/>
      <c r="D78" s="117"/>
      <c r="E78" s="117"/>
      <c r="F78" s="117"/>
    </row>
    <row r="79" spans="3:6" ht="18.75">
      <c r="C79" s="117"/>
      <c r="D79" s="117"/>
      <c r="E79" s="117"/>
      <c r="F79" s="117"/>
    </row>
    <row r="80" spans="3:6" ht="18.75">
      <c r="C80" s="117"/>
      <c r="D80" s="117"/>
      <c r="E80" s="117"/>
      <c r="F80" s="117"/>
    </row>
    <row r="81" spans="3:6" ht="18.75">
      <c r="C81" s="117"/>
      <c r="D81" s="117"/>
      <c r="E81" s="117"/>
      <c r="F81" s="117"/>
    </row>
    <row r="82" spans="3:6" ht="18.75">
      <c r="C82" s="117"/>
      <c r="D82" s="117"/>
      <c r="E82" s="117"/>
      <c r="F82" s="117"/>
    </row>
    <row r="83" spans="3:6" ht="18.75">
      <c r="C83" s="117"/>
      <c r="D83" s="117"/>
      <c r="E83" s="117"/>
      <c r="F83" s="117"/>
    </row>
    <row r="84" spans="3:6" ht="18.75">
      <c r="C84" s="117"/>
      <c r="D84" s="117"/>
      <c r="E84" s="117"/>
      <c r="F84" s="117"/>
    </row>
    <row r="85" spans="3:6" ht="18.75">
      <c r="C85" s="117"/>
      <c r="D85" s="117"/>
      <c r="E85" s="117"/>
      <c r="F85" s="117"/>
    </row>
    <row r="86" spans="3:6" ht="18.75">
      <c r="C86" s="117"/>
      <c r="D86" s="117"/>
      <c r="E86" s="117"/>
      <c r="F86" s="117"/>
    </row>
    <row r="87" spans="3:6" ht="18.75">
      <c r="C87" s="117"/>
      <c r="D87" s="117"/>
      <c r="E87" s="117"/>
      <c r="F87" s="117"/>
    </row>
    <row r="88" spans="3:6" ht="18.75">
      <c r="C88" s="117"/>
      <c r="D88" s="117"/>
      <c r="E88" s="117"/>
      <c r="F88" s="117"/>
    </row>
    <row r="89" spans="3:6" ht="18.75">
      <c r="C89" s="117"/>
      <c r="D89" s="117"/>
      <c r="E89" s="117"/>
      <c r="F89" s="117"/>
    </row>
    <row r="90" spans="3:6" ht="18.75">
      <c r="C90" s="117"/>
      <c r="D90" s="117"/>
      <c r="E90" s="117"/>
      <c r="F90" s="117"/>
    </row>
    <row r="91" spans="3:6" ht="18.75">
      <c r="C91" s="117"/>
      <c r="D91" s="117"/>
      <c r="E91" s="117"/>
      <c r="F91" s="117"/>
    </row>
    <row r="92" spans="3:6" ht="18.75">
      <c r="C92" s="117"/>
      <c r="D92" s="117"/>
      <c r="E92" s="117"/>
      <c r="F92" s="117"/>
    </row>
    <row r="93" spans="3:6" ht="18.75">
      <c r="C93" s="117"/>
      <c r="D93" s="117"/>
      <c r="E93" s="117"/>
      <c r="F93" s="117"/>
    </row>
    <row r="94" spans="3:6" ht="18.75">
      <c r="C94" s="117"/>
      <c r="D94" s="117"/>
      <c r="E94" s="117"/>
      <c r="F94" s="117"/>
    </row>
    <row r="95" spans="3:6" ht="18.75">
      <c r="C95" s="117"/>
      <c r="D95" s="117"/>
      <c r="E95" s="117"/>
      <c r="F95" s="117"/>
    </row>
    <row r="96" spans="3:6" ht="18.75">
      <c r="C96" s="117"/>
      <c r="D96" s="117"/>
      <c r="E96" s="117"/>
      <c r="F96" s="117"/>
    </row>
    <row r="97" spans="3:6" ht="18.75">
      <c r="C97" s="117"/>
      <c r="D97" s="117"/>
      <c r="E97" s="117"/>
      <c r="F97" s="117"/>
    </row>
    <row r="98" spans="3:6" ht="18.75">
      <c r="C98" s="117"/>
      <c r="D98" s="117"/>
      <c r="E98" s="117"/>
      <c r="F98" s="117"/>
    </row>
    <row r="99" spans="3:6" ht="18.75">
      <c r="C99" s="117"/>
      <c r="D99" s="117"/>
      <c r="E99" s="117"/>
      <c r="F99" s="117"/>
    </row>
    <row r="100" spans="3:6" ht="18.75">
      <c r="C100" s="117"/>
      <c r="D100" s="117"/>
      <c r="E100" s="117"/>
      <c r="F100" s="117"/>
    </row>
    <row r="101" spans="3:6" ht="18.75">
      <c r="C101" s="117"/>
      <c r="D101" s="117"/>
      <c r="E101" s="117"/>
      <c r="F101" s="117"/>
    </row>
    <row r="102" spans="3:6" ht="18.75">
      <c r="C102" s="117"/>
      <c r="D102" s="117"/>
      <c r="E102" s="117"/>
      <c r="F102" s="117"/>
    </row>
    <row r="103" spans="3:6" ht="18.75">
      <c r="C103" s="117"/>
      <c r="D103" s="117"/>
      <c r="E103" s="117"/>
      <c r="F103" s="117"/>
    </row>
    <row r="104" spans="3:6" ht="18.75">
      <c r="C104" s="117"/>
      <c r="D104" s="117"/>
      <c r="E104" s="117"/>
      <c r="F104" s="117"/>
    </row>
    <row r="105" spans="3:6" ht="18.75">
      <c r="C105" s="117"/>
      <c r="D105" s="117"/>
      <c r="E105" s="117"/>
      <c r="F105" s="117"/>
    </row>
    <row r="106" spans="4:6" ht="18.75">
      <c r="D106" s="117"/>
      <c r="E106" s="117"/>
      <c r="F106" s="117"/>
    </row>
    <row r="107" spans="4:6" ht="18.75">
      <c r="D107" s="117"/>
      <c r="E107" s="117"/>
      <c r="F107" s="117"/>
    </row>
    <row r="108" spans="4:6" ht="18.75">
      <c r="D108" s="117"/>
      <c r="E108" s="117"/>
      <c r="F108" s="117"/>
    </row>
    <row r="109" spans="4:6" ht="18.75">
      <c r="D109" s="117"/>
      <c r="E109" s="117"/>
      <c r="F109" s="117"/>
    </row>
    <row r="110" spans="4:6" ht="18.75">
      <c r="D110" s="117"/>
      <c r="E110" s="117"/>
      <c r="F110" s="117"/>
    </row>
  </sheetData>
  <sheetProtection/>
  <mergeCells count="18">
    <mergeCell ref="B48:C48"/>
    <mergeCell ref="D48:E48"/>
    <mergeCell ref="C8:E8"/>
    <mergeCell ref="E1:G1"/>
    <mergeCell ref="A2:G2"/>
    <mergeCell ref="C4:E4"/>
    <mergeCell ref="C5:E5"/>
    <mergeCell ref="C6:E6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</mergeCells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zoomScalePageLayoutView="0" workbookViewId="0" topLeftCell="A1">
      <selection activeCell="D21" sqref="D21:D22"/>
    </sheetView>
  </sheetViews>
  <sheetFormatPr defaultColWidth="8.8515625" defaultRowHeight="15"/>
  <cols>
    <col min="1" max="1" width="5.00390625" style="72" customWidth="1"/>
    <col min="2" max="2" width="72.421875" style="72" customWidth="1"/>
    <col min="3" max="3" width="17.28125" style="72" customWidth="1"/>
    <col min="4" max="4" width="11.57421875" style="72" customWidth="1"/>
    <col min="5" max="5" width="15.140625" style="72" customWidth="1"/>
    <col min="6" max="6" width="16.00390625" style="72" customWidth="1"/>
    <col min="7" max="7" width="24.00390625" style="75" customWidth="1"/>
    <col min="8" max="8" width="11.140625" style="76" customWidth="1"/>
    <col min="9" max="9" width="12.8515625" style="76" customWidth="1"/>
    <col min="10" max="16384" width="8.8515625" style="76" customWidth="1"/>
  </cols>
  <sheetData>
    <row r="1" spans="5:7" ht="18.75">
      <c r="E1" s="180" t="s">
        <v>41</v>
      </c>
      <c r="F1" s="180"/>
      <c r="G1" s="180"/>
    </row>
    <row r="2" spans="1:7" ht="42" customHeight="1">
      <c r="A2" s="181" t="s">
        <v>120</v>
      </c>
      <c r="B2" s="181"/>
      <c r="C2" s="181"/>
      <c r="D2" s="181"/>
      <c r="E2" s="181"/>
      <c r="F2" s="181"/>
      <c r="G2" s="181"/>
    </row>
    <row r="3" spans="2:6" ht="19.5">
      <c r="B3" s="96"/>
      <c r="C3" s="97"/>
      <c r="D3" s="97"/>
      <c r="E3" s="97"/>
      <c r="F3" s="97"/>
    </row>
    <row r="4" spans="2:6" ht="19.5">
      <c r="B4" s="73" t="s">
        <v>0</v>
      </c>
      <c r="C4" s="182" t="s">
        <v>110</v>
      </c>
      <c r="D4" s="167"/>
      <c r="E4" s="167"/>
      <c r="F4" s="74"/>
    </row>
    <row r="5" spans="2:6" ht="19.5">
      <c r="B5" s="73" t="s">
        <v>1</v>
      </c>
      <c r="C5" s="183">
        <v>7</v>
      </c>
      <c r="D5" s="184"/>
      <c r="E5" s="184"/>
      <c r="F5" s="77"/>
    </row>
    <row r="6" spans="2:6" ht="19.5">
      <c r="B6" s="78" t="s">
        <v>2</v>
      </c>
      <c r="C6" s="183">
        <v>13949.96</v>
      </c>
      <c r="D6" s="184"/>
      <c r="E6" s="184"/>
      <c r="F6" s="77"/>
    </row>
    <row r="7" spans="2:6" ht="19.5">
      <c r="B7" s="78" t="s">
        <v>89</v>
      </c>
      <c r="C7" s="79">
        <v>1470</v>
      </c>
      <c r="D7" s="80"/>
      <c r="E7" s="81"/>
      <c r="F7" s="77"/>
    </row>
    <row r="8" spans="2:6" ht="39">
      <c r="B8" s="92" t="s">
        <v>96</v>
      </c>
      <c r="C8" s="177"/>
      <c r="D8" s="178"/>
      <c r="E8" s="179"/>
      <c r="F8" s="83"/>
    </row>
    <row r="9" spans="2:6" ht="19.5">
      <c r="B9" s="82" t="s">
        <v>91</v>
      </c>
      <c r="C9" s="84">
        <v>513570.08</v>
      </c>
      <c r="D9" s="85"/>
      <c r="E9" s="86"/>
      <c r="F9" s="83"/>
    </row>
    <row r="10" spans="2:5" ht="18.75">
      <c r="B10" s="87" t="s">
        <v>87</v>
      </c>
      <c r="C10" s="88">
        <v>8.5</v>
      </c>
      <c r="D10" s="66"/>
      <c r="E10" s="46"/>
    </row>
    <row r="11" spans="2:5" ht="18.75">
      <c r="B11" s="87" t="s">
        <v>93</v>
      </c>
      <c r="C11" s="88">
        <f>12*D50</f>
        <v>0</v>
      </c>
      <c r="D11" s="66"/>
      <c r="E11" s="46"/>
    </row>
    <row r="12" spans="2:5" ht="18.75">
      <c r="B12" s="87" t="s">
        <v>88</v>
      </c>
      <c r="C12" s="89">
        <f>C6*C10*12</f>
        <v>1422895.92</v>
      </c>
      <c r="D12" s="66">
        <f>C12/12</f>
        <v>118574.65999999999</v>
      </c>
      <c r="E12" s="46"/>
    </row>
    <row r="13" spans="1:7" ht="18.75">
      <c r="A13" s="165"/>
      <c r="B13" s="166"/>
      <c r="C13" s="166"/>
      <c r="D13" s="166"/>
      <c r="E13" s="167"/>
      <c r="F13" s="167"/>
      <c r="G13" s="167"/>
    </row>
    <row r="14" spans="1:7" ht="18.75">
      <c r="A14" s="98"/>
      <c r="B14" s="99"/>
      <c r="C14" s="99"/>
      <c r="D14" s="100"/>
      <c r="E14" s="101"/>
      <c r="F14" s="102"/>
      <c r="G14" s="102"/>
    </row>
    <row r="15" spans="1:7" ht="18.75">
      <c r="A15" s="168" t="s">
        <v>4</v>
      </c>
      <c r="B15" s="141" t="s">
        <v>5</v>
      </c>
      <c r="C15" s="170" t="s">
        <v>32</v>
      </c>
      <c r="D15" s="172" t="s">
        <v>43</v>
      </c>
      <c r="E15" s="173"/>
      <c r="F15" s="170" t="s">
        <v>80</v>
      </c>
      <c r="G15" s="174" t="s">
        <v>52</v>
      </c>
    </row>
    <row r="16" spans="1:7" ht="75">
      <c r="A16" s="169"/>
      <c r="B16" s="142"/>
      <c r="C16" s="171"/>
      <c r="D16" s="94" t="s">
        <v>6</v>
      </c>
      <c r="E16" s="94" t="s">
        <v>42</v>
      </c>
      <c r="F16" s="171"/>
      <c r="G16" s="175"/>
    </row>
    <row r="17" spans="1:7" ht="18.75">
      <c r="A17" s="103" t="s">
        <v>7</v>
      </c>
      <c r="B17" s="13" t="s">
        <v>31</v>
      </c>
      <c r="C17" s="15">
        <f>D17*C6</f>
        <v>64727.81439999999</v>
      </c>
      <c r="D17" s="15">
        <v>4.64</v>
      </c>
      <c r="E17" s="15">
        <f>C17*12</f>
        <v>776733.7727999999</v>
      </c>
      <c r="F17" s="15">
        <f>C17*12</f>
        <v>776733.7727999999</v>
      </c>
      <c r="G17" s="40"/>
    </row>
    <row r="18" spans="1:7" ht="18.75">
      <c r="A18" s="95" t="s">
        <v>10</v>
      </c>
      <c r="B18" s="18" t="s">
        <v>11</v>
      </c>
      <c r="C18" s="15">
        <f>0.47*C6</f>
        <v>6556.481199999999</v>
      </c>
      <c r="D18" s="15">
        <v>0.47</v>
      </c>
      <c r="E18" s="15">
        <f>C18*12</f>
        <v>78677.7744</v>
      </c>
      <c r="F18" s="15">
        <f aca="true" t="shared" si="0" ref="F18:F27">C18*12</f>
        <v>78677.7744</v>
      </c>
      <c r="G18" s="3"/>
    </row>
    <row r="19" spans="1:7" ht="18.75">
      <c r="A19" s="95" t="s">
        <v>12</v>
      </c>
      <c r="B19" s="18" t="s">
        <v>33</v>
      </c>
      <c r="C19" s="15">
        <v>1350</v>
      </c>
      <c r="D19" s="15">
        <f>C19/C6</f>
        <v>0.09677447103790979</v>
      </c>
      <c r="E19" s="15">
        <f>C19*12</f>
        <v>16200</v>
      </c>
      <c r="F19" s="15">
        <f t="shared" si="0"/>
        <v>16200</v>
      </c>
      <c r="G19" s="3"/>
    </row>
    <row r="20" spans="1:7" ht="18.75">
      <c r="A20" s="104" t="s">
        <v>13</v>
      </c>
      <c r="B20" s="46" t="s">
        <v>58</v>
      </c>
      <c r="C20" s="15">
        <f>E20/12</f>
        <v>111</v>
      </c>
      <c r="D20" s="15">
        <f>C20/C6</f>
        <v>0.007957012063117027</v>
      </c>
      <c r="E20" s="3">
        <v>1332</v>
      </c>
      <c r="F20" s="15">
        <f t="shared" si="0"/>
        <v>1332</v>
      </c>
      <c r="G20" s="3"/>
    </row>
    <row r="21" spans="1:7" ht="18.75">
      <c r="A21" s="104" t="s">
        <v>14</v>
      </c>
      <c r="B21" s="1" t="s">
        <v>38</v>
      </c>
      <c r="C21" s="15">
        <f>E21/12</f>
        <v>287.875</v>
      </c>
      <c r="D21" s="15">
        <f>C21/C6</f>
        <v>0.020636259888917246</v>
      </c>
      <c r="E21" s="15">
        <f>C7*2.35</f>
        <v>3454.5</v>
      </c>
      <c r="F21" s="15">
        <f t="shared" si="0"/>
        <v>3454.5</v>
      </c>
      <c r="G21" s="3"/>
    </row>
    <row r="22" spans="1:7" ht="18.75">
      <c r="A22" s="104" t="s">
        <v>45</v>
      </c>
      <c r="B22" s="1" t="s">
        <v>85</v>
      </c>
      <c r="C22" s="15">
        <f>E22/12</f>
        <v>198.45000000000002</v>
      </c>
      <c r="D22" s="15">
        <f>C22/C7</f>
        <v>0.135</v>
      </c>
      <c r="E22" s="15">
        <f>C7*1.62</f>
        <v>2381.4</v>
      </c>
      <c r="F22" s="15">
        <f t="shared" si="0"/>
        <v>2381.4</v>
      </c>
      <c r="G22" s="3"/>
    </row>
    <row r="23" spans="1:7" s="105" customFormat="1" ht="18.75">
      <c r="A23" s="104"/>
      <c r="B23" s="1" t="s">
        <v>37</v>
      </c>
      <c r="C23" s="15">
        <f>C12*12%/12</f>
        <v>14228.9592</v>
      </c>
      <c r="D23" s="15">
        <f>C23/C6</f>
        <v>1.02</v>
      </c>
      <c r="E23" s="3">
        <f>C12*12%</f>
        <v>170747.5104</v>
      </c>
      <c r="F23" s="15">
        <f t="shared" si="0"/>
        <v>170747.5104</v>
      </c>
      <c r="G23" s="3"/>
    </row>
    <row r="24" spans="1:7" ht="37.5">
      <c r="A24" s="104"/>
      <c r="B24" s="1" t="s">
        <v>83</v>
      </c>
      <c r="C24" s="15">
        <f>C12*0.9%/12</f>
        <v>1067.17194</v>
      </c>
      <c r="D24" s="15">
        <f>C24/C6</f>
        <v>0.0765</v>
      </c>
      <c r="E24" s="3">
        <f>C12*0.9%</f>
        <v>12806.06328</v>
      </c>
      <c r="F24" s="15">
        <f t="shared" si="0"/>
        <v>12806.063279999998</v>
      </c>
      <c r="G24" s="3"/>
    </row>
    <row r="25" spans="1:7" s="105" customFormat="1" ht="18.75">
      <c r="A25" s="104"/>
      <c r="B25" s="1" t="s">
        <v>84</v>
      </c>
      <c r="C25" s="15">
        <f>C12*2.5%/12</f>
        <v>2964.3665</v>
      </c>
      <c r="D25" s="15">
        <f>C25/C6</f>
        <v>0.21250000000000002</v>
      </c>
      <c r="E25" s="3">
        <f>C25*12</f>
        <v>35572.398</v>
      </c>
      <c r="F25" s="15">
        <f t="shared" si="0"/>
        <v>35572.398</v>
      </c>
      <c r="G25" s="3"/>
    </row>
    <row r="26" spans="1:7" s="107" customFormat="1" ht="18.75">
      <c r="A26" s="106"/>
      <c r="B26" s="48" t="s">
        <v>108</v>
      </c>
      <c r="C26" s="49">
        <f>E26/12</f>
        <v>427.9750666666667</v>
      </c>
      <c r="D26" s="49">
        <f>E26/C6/12</f>
        <v>0.03067930421783767</v>
      </c>
      <c r="E26" s="50">
        <f>C9*1%</f>
        <v>5135.7008000000005</v>
      </c>
      <c r="F26" s="15">
        <f t="shared" si="0"/>
        <v>5135.7008000000005</v>
      </c>
      <c r="G26" s="50"/>
    </row>
    <row r="27" spans="1:7" ht="18.75">
      <c r="A27" s="104"/>
      <c r="B27" s="1" t="s">
        <v>90</v>
      </c>
      <c r="C27" s="15">
        <v>3752.6</v>
      </c>
      <c r="D27" s="15">
        <f>E27/C6/12</f>
        <v>0.26900435556804464</v>
      </c>
      <c r="E27" s="3">
        <f>C27*12</f>
        <v>45031.2</v>
      </c>
      <c r="F27" s="15">
        <f t="shared" si="0"/>
        <v>45031.2</v>
      </c>
      <c r="G27" s="3"/>
    </row>
    <row r="28" spans="1:7" s="109" customFormat="1" ht="18.75">
      <c r="A28" s="108"/>
      <c r="B28" s="66" t="s">
        <v>92</v>
      </c>
      <c r="C28" s="14">
        <f>SUM(C17:C27)</f>
        <v>95672.69330666665</v>
      </c>
      <c r="D28" s="14">
        <f>SUM(D17:D27)</f>
        <v>6.979051402775826</v>
      </c>
      <c r="E28" s="14">
        <f>SUM(E17:E27)</f>
        <v>1148072.3196799997</v>
      </c>
      <c r="F28" s="14">
        <f>SUM(F17:F27)</f>
        <v>1148072.3196799997</v>
      </c>
      <c r="G28" s="67"/>
    </row>
    <row r="29" spans="1:7" s="105" customFormat="1" ht="18.75">
      <c r="A29" s="104"/>
      <c r="B29" s="1"/>
      <c r="C29" s="15"/>
      <c r="D29" s="15"/>
      <c r="E29" s="3"/>
      <c r="F29" s="3"/>
      <c r="G29" s="3"/>
    </row>
    <row r="30" spans="1:7" s="105" customFormat="1" ht="18.75">
      <c r="A30" s="104"/>
      <c r="B30" s="1"/>
      <c r="C30" s="15"/>
      <c r="D30" s="15"/>
      <c r="E30" s="3"/>
      <c r="F30" s="3"/>
      <c r="G30" s="3"/>
    </row>
    <row r="31" spans="1:7" ht="37.5">
      <c r="A31" s="104"/>
      <c r="B31" s="90" t="s">
        <v>94</v>
      </c>
      <c r="C31" s="91">
        <f>(C10-D28)*C6+D50</f>
        <v>21217.172093333334</v>
      </c>
      <c r="D31" s="91">
        <f>C31/C6</f>
        <v>1.5209485972241739</v>
      </c>
      <c r="E31" s="91">
        <f>C31*12</f>
        <v>254606.06512</v>
      </c>
      <c r="F31" s="91">
        <f>E31</f>
        <v>254606.06512</v>
      </c>
      <c r="G31" s="3"/>
    </row>
    <row r="32" spans="1:7" ht="18.75">
      <c r="A32" s="104"/>
      <c r="B32" s="1"/>
      <c r="C32" s="15"/>
      <c r="D32" s="15"/>
      <c r="E32" s="3"/>
      <c r="F32" s="3"/>
      <c r="G32" s="3"/>
    </row>
    <row r="33" spans="1:7" ht="18.75">
      <c r="A33" s="104"/>
      <c r="B33" s="1"/>
      <c r="C33" s="15"/>
      <c r="D33" s="15"/>
      <c r="E33" s="3"/>
      <c r="F33" s="3"/>
      <c r="G33" s="3"/>
    </row>
    <row r="34" spans="1:7" ht="18.75">
      <c r="A34" s="104"/>
      <c r="B34" s="1"/>
      <c r="C34" s="15"/>
      <c r="D34" s="15"/>
      <c r="E34" s="3"/>
      <c r="F34" s="3"/>
      <c r="G34" s="3"/>
    </row>
    <row r="35" spans="1:7" ht="18.75">
      <c r="A35" s="104"/>
      <c r="B35" s="1"/>
      <c r="C35" s="15"/>
      <c r="D35" s="15"/>
      <c r="E35" s="3"/>
      <c r="F35" s="3"/>
      <c r="G35" s="3"/>
    </row>
    <row r="36" spans="1:7" ht="18.75">
      <c r="A36" s="104"/>
      <c r="B36" s="1"/>
      <c r="C36" s="15"/>
      <c r="D36" s="15"/>
      <c r="E36" s="3"/>
      <c r="F36" s="3"/>
      <c r="G36" s="3"/>
    </row>
    <row r="37" spans="1:7" ht="18.75">
      <c r="A37" s="104"/>
      <c r="B37" s="1"/>
      <c r="C37" s="15"/>
      <c r="D37" s="15"/>
      <c r="E37" s="3"/>
      <c r="F37" s="3"/>
      <c r="G37" s="3"/>
    </row>
    <row r="38" spans="1:7" ht="18.75">
      <c r="A38" s="104"/>
      <c r="B38" s="1"/>
      <c r="C38" s="15"/>
      <c r="D38" s="15"/>
      <c r="E38" s="3"/>
      <c r="F38" s="3"/>
      <c r="G38" s="3"/>
    </row>
    <row r="39" spans="1:7" ht="18.75">
      <c r="A39" s="104"/>
      <c r="B39" s="1"/>
      <c r="C39" s="15"/>
      <c r="D39" s="15"/>
      <c r="E39" s="3"/>
      <c r="F39" s="3"/>
      <c r="G39" s="3"/>
    </row>
    <row r="40" spans="1:7" ht="18.75">
      <c r="A40" s="104"/>
      <c r="B40" s="1"/>
      <c r="C40" s="15"/>
      <c r="D40" s="15"/>
      <c r="E40" s="3"/>
      <c r="F40" s="3"/>
      <c r="G40" s="3"/>
    </row>
    <row r="41" spans="1:7" ht="18.75">
      <c r="A41" s="104"/>
      <c r="B41" s="1"/>
      <c r="C41" s="15"/>
      <c r="D41" s="15"/>
      <c r="E41" s="3"/>
      <c r="F41" s="3"/>
      <c r="G41" s="3"/>
    </row>
    <row r="42" spans="1:7" ht="18.75">
      <c r="A42" s="95"/>
      <c r="B42" s="18"/>
      <c r="C42" s="14"/>
      <c r="D42" s="14"/>
      <c r="E42" s="14"/>
      <c r="F42" s="14"/>
      <c r="G42" s="14"/>
    </row>
    <row r="43" spans="1:7" ht="18.75">
      <c r="A43" s="104"/>
      <c r="B43" s="1"/>
      <c r="C43" s="15"/>
      <c r="D43" s="15"/>
      <c r="E43" s="3"/>
      <c r="F43" s="3"/>
      <c r="G43" s="3"/>
    </row>
    <row r="44" spans="1:7" ht="18.75">
      <c r="A44" s="110"/>
      <c r="B44" s="19"/>
      <c r="C44" s="14"/>
      <c r="D44" s="20"/>
      <c r="E44" s="62"/>
      <c r="F44" s="20"/>
      <c r="G44" s="20"/>
    </row>
    <row r="45" spans="1:7" ht="18.75">
      <c r="A45" s="22"/>
      <c r="B45" s="22"/>
      <c r="C45" s="14"/>
      <c r="D45" s="14"/>
      <c r="E45" s="62"/>
      <c r="F45" s="14"/>
      <c r="G45" s="14"/>
    </row>
    <row r="46" spans="1:7" ht="18.75">
      <c r="A46" s="22"/>
      <c r="B46" s="22"/>
      <c r="C46" s="23"/>
      <c r="D46" s="15"/>
      <c r="E46" s="23"/>
      <c r="F46" s="23"/>
      <c r="G46" s="111"/>
    </row>
    <row r="47" spans="1:7" ht="18.75">
      <c r="A47" s="95"/>
      <c r="B47" s="22"/>
      <c r="C47" s="14"/>
      <c r="D47" s="14"/>
      <c r="E47" s="14"/>
      <c r="F47" s="14"/>
      <c r="G47" s="14"/>
    </row>
    <row r="48" spans="1:7" ht="18.75">
      <c r="A48" s="95"/>
      <c r="B48" s="131"/>
      <c r="C48" s="176"/>
      <c r="D48" s="133"/>
      <c r="E48" s="134"/>
      <c r="F48" s="55"/>
      <c r="G48" s="14"/>
    </row>
    <row r="49" spans="1:6" ht="18.75">
      <c r="A49" s="112"/>
      <c r="B49" s="112"/>
      <c r="C49" s="113"/>
      <c r="D49" s="113"/>
      <c r="E49" s="113"/>
      <c r="F49" s="113"/>
    </row>
    <row r="50" spans="1:4" ht="18.75">
      <c r="A50" s="112"/>
      <c r="B50" s="158" t="s">
        <v>34</v>
      </c>
      <c r="C50" s="158"/>
      <c r="D50" s="26">
        <f>C52/100*88</f>
        <v>0</v>
      </c>
    </row>
    <row r="51" spans="1:6" ht="18.75">
      <c r="A51" s="112"/>
      <c r="B51" s="112"/>
      <c r="C51" s="113"/>
      <c r="D51" s="113"/>
      <c r="E51" s="113"/>
      <c r="F51" s="113"/>
    </row>
    <row r="52" spans="1:7" ht="18.75">
      <c r="A52" s="114"/>
      <c r="B52" s="22" t="s">
        <v>28</v>
      </c>
      <c r="C52" s="93"/>
      <c r="D52" s="115"/>
      <c r="E52" s="115"/>
      <c r="F52" s="115"/>
      <c r="G52" s="116"/>
    </row>
    <row r="53" spans="1:7" ht="18.75">
      <c r="A53" s="114"/>
      <c r="B53" s="95" t="s">
        <v>51</v>
      </c>
      <c r="C53" s="59"/>
      <c r="D53" s="115"/>
      <c r="E53" s="115"/>
      <c r="F53" s="115"/>
      <c r="G53" s="116"/>
    </row>
    <row r="54" spans="1:7" ht="18.75">
      <c r="A54" s="114"/>
      <c r="B54" s="18" t="s">
        <v>64</v>
      </c>
      <c r="C54" s="59"/>
      <c r="D54" s="115"/>
      <c r="E54" s="115"/>
      <c r="F54" s="115"/>
      <c r="G54" s="116"/>
    </row>
    <row r="55" spans="1:7" ht="18.75">
      <c r="A55" s="114"/>
      <c r="B55" s="22" t="s">
        <v>29</v>
      </c>
      <c r="C55" s="59"/>
      <c r="D55" s="115"/>
      <c r="E55" s="115"/>
      <c r="F55" s="115"/>
      <c r="G55" s="116"/>
    </row>
    <row r="56" spans="1:7" ht="18.75">
      <c r="A56" s="114"/>
      <c r="B56" s="18" t="s">
        <v>30</v>
      </c>
      <c r="C56" s="60"/>
      <c r="D56" s="115"/>
      <c r="E56" s="115"/>
      <c r="F56" s="115"/>
      <c r="G56" s="116"/>
    </row>
    <row r="57" spans="1:7" ht="18.75">
      <c r="A57" s="114"/>
      <c r="B57" s="18" t="s">
        <v>65</v>
      </c>
      <c r="C57" s="59"/>
      <c r="D57" s="115"/>
      <c r="E57" s="115"/>
      <c r="F57" s="115"/>
      <c r="G57" s="116"/>
    </row>
    <row r="58" spans="1:7" ht="18.75">
      <c r="A58" s="114"/>
      <c r="B58" s="18" t="s">
        <v>82</v>
      </c>
      <c r="C58" s="59"/>
      <c r="D58" s="115"/>
      <c r="E58" s="115"/>
      <c r="F58" s="115"/>
      <c r="G58" s="116"/>
    </row>
    <row r="59" spans="1:7" ht="18.75">
      <c r="A59" s="114"/>
      <c r="B59" s="115"/>
      <c r="C59" s="115"/>
      <c r="D59" s="115"/>
      <c r="E59" s="116"/>
      <c r="F59" s="76"/>
      <c r="G59" s="76"/>
    </row>
    <row r="60" spans="1:7" ht="18.75">
      <c r="A60" s="114"/>
      <c r="B60" s="159"/>
      <c r="C60" s="160"/>
      <c r="D60" s="160"/>
      <c r="E60" s="161"/>
      <c r="F60" s="76"/>
      <c r="G60" s="76"/>
    </row>
    <row r="61" spans="1:7" ht="72" customHeight="1">
      <c r="A61" s="114"/>
      <c r="B61" s="162" t="s">
        <v>95</v>
      </c>
      <c r="C61" s="163"/>
      <c r="D61" s="163"/>
      <c r="E61" s="164"/>
      <c r="F61" s="76"/>
      <c r="G61" s="76"/>
    </row>
    <row r="62" spans="1:7" ht="18.75">
      <c r="A62" s="57" t="s">
        <v>39</v>
      </c>
      <c r="B62" s="57"/>
      <c r="C62" s="117"/>
      <c r="D62" s="57"/>
      <c r="E62" s="115"/>
      <c r="F62" s="115"/>
      <c r="G62" s="116"/>
    </row>
    <row r="63" spans="1:6" ht="18.75">
      <c r="A63" s="112"/>
      <c r="B63" s="112"/>
      <c r="C63" s="117"/>
      <c r="D63" s="113"/>
      <c r="E63" s="113"/>
      <c r="F63" s="113"/>
    </row>
    <row r="64" spans="1:6" ht="18.75">
      <c r="A64" s="118"/>
      <c r="B64" s="118"/>
      <c r="C64" s="117"/>
      <c r="D64" s="117"/>
      <c r="E64" s="117"/>
      <c r="F64" s="117"/>
    </row>
    <row r="65" spans="1:6" ht="18.75">
      <c r="A65" s="118"/>
      <c r="B65" s="118"/>
      <c r="C65" s="117"/>
      <c r="D65" s="117"/>
      <c r="E65" s="117"/>
      <c r="F65" s="117"/>
    </row>
    <row r="66" spans="1:6" ht="18.75">
      <c r="A66" s="118"/>
      <c r="B66" s="118"/>
      <c r="C66" s="117"/>
      <c r="D66" s="117"/>
      <c r="E66" s="117"/>
      <c r="F66" s="117"/>
    </row>
    <row r="67" spans="1:6" ht="18.75">
      <c r="A67" s="118"/>
      <c r="B67" s="118"/>
      <c r="C67" s="117"/>
      <c r="D67" s="117"/>
      <c r="E67" s="117"/>
      <c r="F67" s="117"/>
    </row>
    <row r="68" spans="1:6" ht="18.75">
      <c r="A68" s="118"/>
      <c r="B68" s="118"/>
      <c r="C68" s="117"/>
      <c r="D68" s="117"/>
      <c r="E68" s="117"/>
      <c r="F68" s="117"/>
    </row>
    <row r="69" spans="1:6" ht="18.75">
      <c r="A69" s="118"/>
      <c r="B69" s="118"/>
      <c r="C69" s="117"/>
      <c r="D69" s="117"/>
      <c r="E69" s="117"/>
      <c r="F69" s="117"/>
    </row>
    <row r="70" spans="1:6" ht="18.75">
      <c r="A70" s="118"/>
      <c r="B70" s="118"/>
      <c r="C70" s="117"/>
      <c r="D70" s="117"/>
      <c r="E70" s="117"/>
      <c r="F70" s="117"/>
    </row>
    <row r="71" spans="1:6" ht="18.75">
      <c r="A71" s="118"/>
      <c r="B71" s="118"/>
      <c r="C71" s="117"/>
      <c r="D71" s="117"/>
      <c r="E71" s="117"/>
      <c r="F71" s="117"/>
    </row>
    <row r="72" spans="1:6" ht="18.75">
      <c r="A72" s="118"/>
      <c r="B72" s="118"/>
      <c r="C72" s="117"/>
      <c r="D72" s="117"/>
      <c r="E72" s="117"/>
      <c r="F72" s="117"/>
    </row>
    <row r="73" spans="1:6" ht="18.75">
      <c r="A73" s="118"/>
      <c r="B73" s="118"/>
      <c r="C73" s="117"/>
      <c r="D73" s="117"/>
      <c r="E73" s="117"/>
      <c r="F73" s="117"/>
    </row>
    <row r="74" spans="1:6" ht="18.75">
      <c r="A74" s="118"/>
      <c r="B74" s="118"/>
      <c r="C74" s="117"/>
      <c r="D74" s="117"/>
      <c r="E74" s="117"/>
      <c r="F74" s="117"/>
    </row>
    <row r="75" spans="3:6" ht="18.75">
      <c r="C75" s="117"/>
      <c r="D75" s="117"/>
      <c r="E75" s="117"/>
      <c r="F75" s="117"/>
    </row>
    <row r="76" spans="3:6" ht="18.75">
      <c r="C76" s="117"/>
      <c r="D76" s="117"/>
      <c r="E76" s="117"/>
      <c r="F76" s="117"/>
    </row>
    <row r="77" spans="3:6" ht="18.75">
      <c r="C77" s="117"/>
      <c r="D77" s="117"/>
      <c r="E77" s="117"/>
      <c r="F77" s="117"/>
    </row>
    <row r="78" spans="3:6" ht="18.75">
      <c r="C78" s="117"/>
      <c r="D78" s="117"/>
      <c r="E78" s="117"/>
      <c r="F78" s="117"/>
    </row>
    <row r="79" spans="3:6" ht="18.75">
      <c r="C79" s="117"/>
      <c r="D79" s="117"/>
      <c r="E79" s="117"/>
      <c r="F79" s="117"/>
    </row>
    <row r="80" spans="3:6" ht="18.75">
      <c r="C80" s="117"/>
      <c r="D80" s="117"/>
      <c r="E80" s="117"/>
      <c r="F80" s="117"/>
    </row>
    <row r="81" spans="3:6" ht="18.75">
      <c r="C81" s="117"/>
      <c r="D81" s="117"/>
      <c r="E81" s="117"/>
      <c r="F81" s="117"/>
    </row>
    <row r="82" spans="3:6" ht="18.75">
      <c r="C82" s="117"/>
      <c r="D82" s="117"/>
      <c r="E82" s="117"/>
      <c r="F82" s="117"/>
    </row>
    <row r="83" spans="3:6" ht="18.75">
      <c r="C83" s="117"/>
      <c r="D83" s="117"/>
      <c r="E83" s="117"/>
      <c r="F83" s="117"/>
    </row>
    <row r="84" spans="3:6" ht="18.75">
      <c r="C84" s="117"/>
      <c r="D84" s="117"/>
      <c r="E84" s="117"/>
      <c r="F84" s="117"/>
    </row>
    <row r="85" spans="3:6" ht="18.75">
      <c r="C85" s="117"/>
      <c r="D85" s="117"/>
      <c r="E85" s="117"/>
      <c r="F85" s="117"/>
    </row>
    <row r="86" spans="3:6" ht="18.75">
      <c r="C86" s="117"/>
      <c r="D86" s="117"/>
      <c r="E86" s="117"/>
      <c r="F86" s="117"/>
    </row>
    <row r="87" spans="3:6" ht="18.75">
      <c r="C87" s="117"/>
      <c r="D87" s="117"/>
      <c r="E87" s="117"/>
      <c r="F87" s="117"/>
    </row>
    <row r="88" spans="3:6" ht="18.75">
      <c r="C88" s="117"/>
      <c r="D88" s="117"/>
      <c r="E88" s="117"/>
      <c r="F88" s="117"/>
    </row>
    <row r="89" spans="3:6" ht="18.75">
      <c r="C89" s="117"/>
      <c r="D89" s="117"/>
      <c r="E89" s="117"/>
      <c r="F89" s="117"/>
    </row>
    <row r="90" spans="3:6" ht="18.75">
      <c r="C90" s="117"/>
      <c r="D90" s="117"/>
      <c r="E90" s="117"/>
      <c r="F90" s="117"/>
    </row>
    <row r="91" spans="3:6" ht="18.75">
      <c r="C91" s="117"/>
      <c r="D91" s="117"/>
      <c r="E91" s="117"/>
      <c r="F91" s="117"/>
    </row>
    <row r="92" spans="3:6" ht="18.75">
      <c r="C92" s="117"/>
      <c r="D92" s="117"/>
      <c r="E92" s="117"/>
      <c r="F92" s="117"/>
    </row>
    <row r="93" spans="3:6" ht="18.75">
      <c r="C93" s="117"/>
      <c r="D93" s="117"/>
      <c r="E93" s="117"/>
      <c r="F93" s="117"/>
    </row>
    <row r="94" spans="3:6" ht="18.75">
      <c r="C94" s="117"/>
      <c r="D94" s="117"/>
      <c r="E94" s="117"/>
      <c r="F94" s="117"/>
    </row>
    <row r="95" spans="3:6" ht="18.75">
      <c r="C95" s="117"/>
      <c r="D95" s="117"/>
      <c r="E95" s="117"/>
      <c r="F95" s="117"/>
    </row>
    <row r="96" spans="3:6" ht="18.75">
      <c r="C96" s="117"/>
      <c r="D96" s="117"/>
      <c r="E96" s="117"/>
      <c r="F96" s="117"/>
    </row>
    <row r="97" spans="3:6" ht="18.75">
      <c r="C97" s="117"/>
      <c r="D97" s="117"/>
      <c r="E97" s="117"/>
      <c r="F97" s="117"/>
    </row>
    <row r="98" spans="3:6" ht="18.75">
      <c r="C98" s="117"/>
      <c r="D98" s="117"/>
      <c r="E98" s="117"/>
      <c r="F98" s="117"/>
    </row>
    <row r="99" spans="3:6" ht="18.75">
      <c r="C99" s="117"/>
      <c r="D99" s="117"/>
      <c r="E99" s="117"/>
      <c r="F99" s="117"/>
    </row>
    <row r="100" spans="3:6" ht="18.75">
      <c r="C100" s="117"/>
      <c r="D100" s="117"/>
      <c r="E100" s="117"/>
      <c r="F100" s="117"/>
    </row>
    <row r="101" spans="3:6" ht="18.75">
      <c r="C101" s="117"/>
      <c r="D101" s="117"/>
      <c r="E101" s="117"/>
      <c r="F101" s="117"/>
    </row>
    <row r="102" spans="3:6" ht="18.75">
      <c r="C102" s="117"/>
      <c r="D102" s="117"/>
      <c r="E102" s="117"/>
      <c r="F102" s="117"/>
    </row>
    <row r="103" spans="3:6" ht="18.75">
      <c r="C103" s="117"/>
      <c r="D103" s="117"/>
      <c r="E103" s="117"/>
      <c r="F103" s="117"/>
    </row>
    <row r="104" spans="3:6" ht="18.75">
      <c r="C104" s="117"/>
      <c r="D104" s="117"/>
      <c r="E104" s="117"/>
      <c r="F104" s="117"/>
    </row>
    <row r="105" spans="3:6" ht="18.75">
      <c r="C105" s="117"/>
      <c r="D105" s="117"/>
      <c r="E105" s="117"/>
      <c r="F105" s="117"/>
    </row>
    <row r="106" spans="4:6" ht="18.75">
      <c r="D106" s="117"/>
      <c r="E106" s="117"/>
      <c r="F106" s="117"/>
    </row>
    <row r="107" spans="4:6" ht="18.75">
      <c r="D107" s="117"/>
      <c r="E107" s="117"/>
      <c r="F107" s="117"/>
    </row>
    <row r="108" spans="4:6" ht="18.75">
      <c r="D108" s="117"/>
      <c r="E108" s="117"/>
      <c r="F108" s="117"/>
    </row>
    <row r="109" spans="4:6" ht="18.75">
      <c r="D109" s="117"/>
      <c r="E109" s="117"/>
      <c r="F109" s="117"/>
    </row>
    <row r="110" spans="4:6" ht="18.75">
      <c r="D110" s="117"/>
      <c r="E110" s="117"/>
      <c r="F110" s="117"/>
    </row>
  </sheetData>
  <sheetProtection/>
  <mergeCells count="18">
    <mergeCell ref="B48:C48"/>
    <mergeCell ref="D48:E48"/>
    <mergeCell ref="C8:E8"/>
    <mergeCell ref="E1:G1"/>
    <mergeCell ref="A2:G2"/>
    <mergeCell ref="C4:E4"/>
    <mergeCell ref="C5:E5"/>
    <mergeCell ref="C6:E6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</mergeCells>
  <printOptions/>
  <pageMargins left="0.7" right="0.7" top="0.75" bottom="0.75" header="0.3" footer="0.3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10"/>
  <sheetViews>
    <sheetView zoomScale="78" zoomScaleNormal="78" zoomScalePageLayoutView="0" workbookViewId="0" topLeftCell="A4">
      <selection activeCell="D21" sqref="D21:D22"/>
    </sheetView>
  </sheetViews>
  <sheetFormatPr defaultColWidth="8.8515625" defaultRowHeight="15"/>
  <cols>
    <col min="1" max="1" width="5.00390625" style="72" customWidth="1"/>
    <col min="2" max="2" width="72.421875" style="72" customWidth="1"/>
    <col min="3" max="3" width="15.28125" style="72" customWidth="1"/>
    <col min="4" max="4" width="11.57421875" style="72" customWidth="1"/>
    <col min="5" max="5" width="15.140625" style="72" customWidth="1"/>
    <col min="6" max="6" width="16.00390625" style="72" customWidth="1"/>
    <col min="7" max="7" width="24.00390625" style="75" customWidth="1"/>
    <col min="8" max="8" width="11.140625" style="76" customWidth="1"/>
    <col min="9" max="9" width="12.8515625" style="76" customWidth="1"/>
    <col min="10" max="16384" width="8.8515625" style="76" customWidth="1"/>
  </cols>
  <sheetData>
    <row r="1" spans="5:7" ht="18.75">
      <c r="E1" s="180" t="s">
        <v>41</v>
      </c>
      <c r="F1" s="180"/>
      <c r="G1" s="180"/>
    </row>
    <row r="2" spans="1:7" ht="37.5" customHeight="1">
      <c r="A2" s="181" t="s">
        <v>121</v>
      </c>
      <c r="B2" s="181"/>
      <c r="C2" s="181"/>
      <c r="D2" s="181"/>
      <c r="E2" s="181"/>
      <c r="F2" s="181"/>
      <c r="G2" s="181"/>
    </row>
    <row r="3" spans="2:6" ht="19.5">
      <c r="B3" s="96"/>
      <c r="C3" s="97"/>
      <c r="D3" s="97"/>
      <c r="E3" s="97"/>
      <c r="F3" s="97"/>
    </row>
    <row r="4" spans="2:6" ht="19.5">
      <c r="B4" s="73" t="s">
        <v>0</v>
      </c>
      <c r="C4" s="182" t="s">
        <v>110</v>
      </c>
      <c r="D4" s="167"/>
      <c r="E4" s="167"/>
      <c r="F4" s="74"/>
    </row>
    <row r="5" spans="2:6" ht="19.5">
      <c r="B5" s="73" t="s">
        <v>1</v>
      </c>
      <c r="C5" s="183">
        <v>2</v>
      </c>
      <c r="D5" s="184"/>
      <c r="E5" s="184"/>
      <c r="F5" s="77"/>
    </row>
    <row r="6" spans="2:6" ht="19.5">
      <c r="B6" s="78" t="s">
        <v>2</v>
      </c>
      <c r="C6" s="183">
        <v>3950.5</v>
      </c>
      <c r="D6" s="184"/>
      <c r="E6" s="184"/>
      <c r="F6" s="77"/>
    </row>
    <row r="7" spans="2:6" ht="19.5">
      <c r="B7" s="78" t="s">
        <v>89</v>
      </c>
      <c r="C7" s="79">
        <v>420</v>
      </c>
      <c r="D7" s="80"/>
      <c r="E7" s="81"/>
      <c r="F7" s="77"/>
    </row>
    <row r="8" spans="2:6" ht="39">
      <c r="B8" s="92" t="s">
        <v>96</v>
      </c>
      <c r="C8" s="177"/>
      <c r="D8" s="178"/>
      <c r="E8" s="179"/>
      <c r="F8" s="83"/>
    </row>
    <row r="9" spans="2:6" ht="19.5">
      <c r="B9" s="82" t="s">
        <v>91</v>
      </c>
      <c r="C9" s="84">
        <v>58919.4</v>
      </c>
      <c r="D9" s="85"/>
      <c r="E9" s="86"/>
      <c r="F9" s="83"/>
    </row>
    <row r="10" spans="2:5" ht="18.75">
      <c r="B10" s="87" t="s">
        <v>87</v>
      </c>
      <c r="C10" s="88">
        <v>9.48</v>
      </c>
      <c r="D10" s="66"/>
      <c r="E10" s="46"/>
    </row>
    <row r="11" spans="2:5" ht="18.75">
      <c r="B11" s="87" t="s">
        <v>93</v>
      </c>
      <c r="C11" s="88">
        <f>12*D50</f>
        <v>0</v>
      </c>
      <c r="D11" s="66"/>
      <c r="E11" s="46"/>
    </row>
    <row r="12" spans="2:5" ht="18.75">
      <c r="B12" s="87" t="s">
        <v>88</v>
      </c>
      <c r="C12" s="89">
        <f>C6*C10*12</f>
        <v>449408.88000000006</v>
      </c>
      <c r="D12" s="66">
        <f>C12/12</f>
        <v>37450.740000000005</v>
      </c>
      <c r="E12" s="46"/>
    </row>
    <row r="13" spans="1:7" ht="18.75">
      <c r="A13" s="165"/>
      <c r="B13" s="166"/>
      <c r="C13" s="166"/>
      <c r="D13" s="166"/>
      <c r="E13" s="167"/>
      <c r="F13" s="167"/>
      <c r="G13" s="167"/>
    </row>
    <row r="14" spans="1:7" ht="18.75">
      <c r="A14" s="98"/>
      <c r="B14" s="99"/>
      <c r="C14" s="99"/>
      <c r="D14" s="100"/>
      <c r="E14" s="101"/>
      <c r="F14" s="102"/>
      <c r="G14" s="102"/>
    </row>
    <row r="15" spans="1:7" ht="18.75">
      <c r="A15" s="168" t="s">
        <v>4</v>
      </c>
      <c r="B15" s="141" t="s">
        <v>5</v>
      </c>
      <c r="C15" s="170" t="s">
        <v>32</v>
      </c>
      <c r="D15" s="172" t="s">
        <v>43</v>
      </c>
      <c r="E15" s="173"/>
      <c r="F15" s="170" t="s">
        <v>80</v>
      </c>
      <c r="G15" s="174" t="s">
        <v>52</v>
      </c>
    </row>
    <row r="16" spans="1:7" ht="75">
      <c r="A16" s="169"/>
      <c r="B16" s="142"/>
      <c r="C16" s="171"/>
      <c r="D16" s="94" t="s">
        <v>6</v>
      </c>
      <c r="E16" s="94" t="s">
        <v>42</v>
      </c>
      <c r="F16" s="171"/>
      <c r="G16" s="175"/>
    </row>
    <row r="17" spans="1:7" ht="18.75">
      <c r="A17" s="103" t="s">
        <v>7</v>
      </c>
      <c r="B17" s="13" t="s">
        <v>31</v>
      </c>
      <c r="C17" s="15">
        <f>D17*C6</f>
        <v>18330.32</v>
      </c>
      <c r="D17" s="15">
        <v>4.64</v>
      </c>
      <c r="E17" s="15">
        <f>C17*12</f>
        <v>219963.84</v>
      </c>
      <c r="F17" s="15">
        <f>C17*12</f>
        <v>219963.84</v>
      </c>
      <c r="G17" s="40"/>
    </row>
    <row r="18" spans="1:7" ht="18.75">
      <c r="A18" s="95" t="s">
        <v>10</v>
      </c>
      <c r="B18" s="18" t="s">
        <v>11</v>
      </c>
      <c r="C18" s="15">
        <f>0.47*C6</f>
        <v>1856.735</v>
      </c>
      <c r="D18" s="15">
        <v>0.47</v>
      </c>
      <c r="E18" s="15">
        <f>C18*12</f>
        <v>22280.82</v>
      </c>
      <c r="F18" s="15">
        <f aca="true" t="shared" si="0" ref="F18:F27">C18*12</f>
        <v>22280.82</v>
      </c>
      <c r="G18" s="3"/>
    </row>
    <row r="19" spans="1:7" ht="18.75">
      <c r="A19" s="95" t="s">
        <v>12</v>
      </c>
      <c r="B19" s="18" t="s">
        <v>33</v>
      </c>
      <c r="C19" s="15">
        <v>1350</v>
      </c>
      <c r="D19" s="15">
        <f>C19/C6</f>
        <v>0.34172889507657256</v>
      </c>
      <c r="E19" s="15">
        <f>C19*12</f>
        <v>16200</v>
      </c>
      <c r="F19" s="15">
        <f t="shared" si="0"/>
        <v>16200</v>
      </c>
      <c r="G19" s="3"/>
    </row>
    <row r="20" spans="1:7" ht="18.75">
      <c r="A20" s="104" t="s">
        <v>13</v>
      </c>
      <c r="B20" s="46" t="s">
        <v>58</v>
      </c>
      <c r="C20" s="15">
        <f>E20/12</f>
        <v>111</v>
      </c>
      <c r="D20" s="15">
        <f>C20/C6</f>
        <v>0.02809770915074041</v>
      </c>
      <c r="E20" s="3">
        <v>1332</v>
      </c>
      <c r="F20" s="15">
        <f t="shared" si="0"/>
        <v>1332</v>
      </c>
      <c r="G20" s="3"/>
    </row>
    <row r="21" spans="1:7" ht="18.75">
      <c r="A21" s="104" t="s">
        <v>14</v>
      </c>
      <c r="B21" s="1" t="s">
        <v>38</v>
      </c>
      <c r="C21" s="15">
        <f>E21/12</f>
        <v>82.25</v>
      </c>
      <c r="D21" s="15">
        <f>C21/C6</f>
        <v>0.020820149348183773</v>
      </c>
      <c r="E21" s="15">
        <f>C7*2.35</f>
        <v>987</v>
      </c>
      <c r="F21" s="15">
        <f t="shared" si="0"/>
        <v>987</v>
      </c>
      <c r="G21" s="3"/>
    </row>
    <row r="22" spans="1:7" ht="18.75">
      <c r="A22" s="104" t="s">
        <v>45</v>
      </c>
      <c r="B22" s="1" t="s">
        <v>85</v>
      </c>
      <c r="C22" s="15">
        <f>E22/12</f>
        <v>56.70000000000001</v>
      </c>
      <c r="D22" s="15">
        <f>C22/C7</f>
        <v>0.13500000000000004</v>
      </c>
      <c r="E22" s="15">
        <f>C7*1.62</f>
        <v>680.4000000000001</v>
      </c>
      <c r="F22" s="15">
        <f t="shared" si="0"/>
        <v>680.4000000000001</v>
      </c>
      <c r="G22" s="3"/>
    </row>
    <row r="23" spans="1:7" s="105" customFormat="1" ht="18.75">
      <c r="A23" s="104"/>
      <c r="B23" s="1" t="s">
        <v>37</v>
      </c>
      <c r="C23" s="15">
        <f>C12*12%/12</f>
        <v>4494.0888</v>
      </c>
      <c r="D23" s="15">
        <f>C23/C6</f>
        <v>1.1376000000000002</v>
      </c>
      <c r="E23" s="3">
        <f>C12*12%</f>
        <v>53929.06560000001</v>
      </c>
      <c r="F23" s="15">
        <f t="shared" si="0"/>
        <v>53929.0656</v>
      </c>
      <c r="G23" s="3"/>
    </row>
    <row r="24" spans="1:7" ht="37.5">
      <c r="A24" s="104"/>
      <c r="B24" s="1" t="s">
        <v>83</v>
      </c>
      <c r="C24" s="15">
        <f>C12*0.9%/12</f>
        <v>337.0566600000001</v>
      </c>
      <c r="D24" s="15">
        <f>C24/C6</f>
        <v>0.08532000000000002</v>
      </c>
      <c r="E24" s="3">
        <f>C12*0.9%</f>
        <v>4044.679920000001</v>
      </c>
      <c r="F24" s="15">
        <f t="shared" si="0"/>
        <v>4044.679920000001</v>
      </c>
      <c r="G24" s="3"/>
    </row>
    <row r="25" spans="1:7" s="105" customFormat="1" ht="18.75">
      <c r="A25" s="104"/>
      <c r="B25" s="1" t="s">
        <v>84</v>
      </c>
      <c r="C25" s="15">
        <f>C12*2.5%/12</f>
        <v>936.2685000000001</v>
      </c>
      <c r="D25" s="15">
        <f>C25/C6</f>
        <v>0.23700000000000004</v>
      </c>
      <c r="E25" s="3">
        <f>C25*12</f>
        <v>11235.222000000002</v>
      </c>
      <c r="F25" s="15">
        <f t="shared" si="0"/>
        <v>11235.222000000002</v>
      </c>
      <c r="G25" s="3"/>
    </row>
    <row r="26" spans="1:7" s="107" customFormat="1" ht="18.75">
      <c r="A26" s="106"/>
      <c r="B26" s="48" t="s">
        <v>108</v>
      </c>
      <c r="C26" s="49">
        <f>E26/12</f>
        <v>49.099500000000006</v>
      </c>
      <c r="D26" s="49">
        <f>E26/C6/12</f>
        <v>0.012428679913934947</v>
      </c>
      <c r="E26" s="50">
        <f>C9*1%</f>
        <v>589.1940000000001</v>
      </c>
      <c r="F26" s="15">
        <f t="shared" si="0"/>
        <v>589.1940000000001</v>
      </c>
      <c r="G26" s="50"/>
    </row>
    <row r="27" spans="1:7" ht="18.75">
      <c r="A27" s="104"/>
      <c r="B27" s="1" t="s">
        <v>90</v>
      </c>
      <c r="C27" s="15"/>
      <c r="D27" s="15">
        <f>E27/C6/12</f>
        <v>0</v>
      </c>
      <c r="E27" s="3">
        <f>C27*12</f>
        <v>0</v>
      </c>
      <c r="F27" s="15">
        <f t="shared" si="0"/>
        <v>0</v>
      </c>
      <c r="G27" s="3"/>
    </row>
    <row r="28" spans="1:7" s="109" customFormat="1" ht="18.75">
      <c r="A28" s="108"/>
      <c r="B28" s="66" t="s">
        <v>92</v>
      </c>
      <c r="C28" s="14">
        <f>SUM(C17:C27)</f>
        <v>27603.518460000003</v>
      </c>
      <c r="D28" s="14">
        <f>SUM(D17:D27)</f>
        <v>7.107995433489432</v>
      </c>
      <c r="E28" s="14">
        <f>SUM(E17:E27)</f>
        <v>331242.2215200001</v>
      </c>
      <c r="F28" s="14">
        <f>SUM(F17:F27)</f>
        <v>331242.2215200001</v>
      </c>
      <c r="G28" s="67"/>
    </row>
    <row r="29" spans="1:7" s="105" customFormat="1" ht="18.75">
      <c r="A29" s="104"/>
      <c r="B29" s="1"/>
      <c r="C29" s="15"/>
      <c r="D29" s="15"/>
      <c r="E29" s="3"/>
      <c r="F29" s="3"/>
      <c r="G29" s="3"/>
    </row>
    <row r="30" spans="1:7" s="105" customFormat="1" ht="18.75">
      <c r="A30" s="104"/>
      <c r="B30" s="1"/>
      <c r="C30" s="15"/>
      <c r="D30" s="15"/>
      <c r="E30" s="3"/>
      <c r="F30" s="3"/>
      <c r="G30" s="3"/>
    </row>
    <row r="31" spans="1:7" ht="37.5">
      <c r="A31" s="104"/>
      <c r="B31" s="90" t="s">
        <v>94</v>
      </c>
      <c r="C31" s="91">
        <f>(C10-D28)*C6+D50</f>
        <v>9370.604040000002</v>
      </c>
      <c r="D31" s="91">
        <f>C31/C6</f>
        <v>2.3720045665105687</v>
      </c>
      <c r="E31" s="91">
        <f>C31*12</f>
        <v>112447.24848000002</v>
      </c>
      <c r="F31" s="91">
        <f>E31</f>
        <v>112447.24848000002</v>
      </c>
      <c r="G31" s="3"/>
    </row>
    <row r="32" spans="1:7" ht="18.75">
      <c r="A32" s="104"/>
      <c r="B32" s="1"/>
      <c r="C32" s="15"/>
      <c r="D32" s="15"/>
      <c r="E32" s="3"/>
      <c r="F32" s="3"/>
      <c r="G32" s="3"/>
    </row>
    <row r="33" spans="1:7" ht="18.75">
      <c r="A33" s="104"/>
      <c r="B33" s="1"/>
      <c r="C33" s="15"/>
      <c r="D33" s="15"/>
      <c r="E33" s="3"/>
      <c r="F33" s="3"/>
      <c r="G33" s="3"/>
    </row>
    <row r="34" spans="1:7" ht="18.75">
      <c r="A34" s="104"/>
      <c r="B34" s="1"/>
      <c r="C34" s="15"/>
      <c r="D34" s="15"/>
      <c r="E34" s="3"/>
      <c r="F34" s="3"/>
      <c r="G34" s="3"/>
    </row>
    <row r="35" spans="1:7" ht="18.75">
      <c r="A35" s="104"/>
      <c r="B35" s="1"/>
      <c r="C35" s="15"/>
      <c r="D35" s="15"/>
      <c r="E35" s="3"/>
      <c r="F35" s="3"/>
      <c r="G35" s="3"/>
    </row>
    <row r="36" spans="1:7" ht="18.75">
      <c r="A36" s="104"/>
      <c r="B36" s="1"/>
      <c r="C36" s="15"/>
      <c r="D36" s="15"/>
      <c r="E36" s="3"/>
      <c r="F36" s="3"/>
      <c r="G36" s="3"/>
    </row>
    <row r="37" spans="1:7" ht="18.75">
      <c r="A37" s="104"/>
      <c r="B37" s="1"/>
      <c r="C37" s="15"/>
      <c r="D37" s="15"/>
      <c r="E37" s="3"/>
      <c r="F37" s="3"/>
      <c r="G37" s="3"/>
    </row>
    <row r="38" spans="1:7" ht="18.75">
      <c r="A38" s="104"/>
      <c r="B38" s="1"/>
      <c r="C38" s="15"/>
      <c r="D38" s="15"/>
      <c r="E38" s="3"/>
      <c r="F38" s="3"/>
      <c r="G38" s="3"/>
    </row>
    <row r="39" spans="1:7" ht="18.75">
      <c r="A39" s="104"/>
      <c r="B39" s="1"/>
      <c r="C39" s="15"/>
      <c r="D39" s="15"/>
      <c r="E39" s="3"/>
      <c r="F39" s="3"/>
      <c r="G39" s="3"/>
    </row>
    <row r="40" spans="1:7" ht="18.75">
      <c r="A40" s="104"/>
      <c r="B40" s="1"/>
      <c r="C40" s="15"/>
      <c r="D40" s="15"/>
      <c r="E40" s="3"/>
      <c r="F40" s="3"/>
      <c r="G40" s="3"/>
    </row>
    <row r="41" spans="1:7" ht="18.75">
      <c r="A41" s="104"/>
      <c r="B41" s="1"/>
      <c r="C41" s="15"/>
      <c r="D41" s="15"/>
      <c r="E41" s="3"/>
      <c r="F41" s="3"/>
      <c r="G41" s="3"/>
    </row>
    <row r="42" spans="1:7" ht="18.75">
      <c r="A42" s="95"/>
      <c r="B42" s="18"/>
      <c r="C42" s="14"/>
      <c r="D42" s="14"/>
      <c r="E42" s="14"/>
      <c r="F42" s="14"/>
      <c r="G42" s="14"/>
    </row>
    <row r="43" spans="1:7" ht="18.75">
      <c r="A43" s="104"/>
      <c r="B43" s="1"/>
      <c r="C43" s="15"/>
      <c r="D43" s="15"/>
      <c r="E43" s="3"/>
      <c r="F43" s="3"/>
      <c r="G43" s="3"/>
    </row>
    <row r="44" spans="1:7" ht="18.75">
      <c r="A44" s="110"/>
      <c r="B44" s="19"/>
      <c r="C44" s="14"/>
      <c r="D44" s="20"/>
      <c r="E44" s="62"/>
      <c r="F44" s="20"/>
      <c r="G44" s="20"/>
    </row>
    <row r="45" spans="1:7" ht="18.75">
      <c r="A45" s="22"/>
      <c r="B45" s="22"/>
      <c r="C45" s="14"/>
      <c r="D45" s="14"/>
      <c r="E45" s="62"/>
      <c r="F45" s="14"/>
      <c r="G45" s="14"/>
    </row>
    <row r="46" spans="1:7" ht="18.75">
      <c r="A46" s="22"/>
      <c r="B46" s="22"/>
      <c r="C46" s="23"/>
      <c r="D46" s="15"/>
      <c r="E46" s="23"/>
      <c r="F46" s="23"/>
      <c r="G46" s="111"/>
    </row>
    <row r="47" spans="1:7" ht="18.75">
      <c r="A47" s="95"/>
      <c r="B47" s="22"/>
      <c r="C47" s="14"/>
      <c r="D47" s="14"/>
      <c r="E47" s="14"/>
      <c r="F47" s="14"/>
      <c r="G47" s="14"/>
    </row>
    <row r="48" spans="1:7" ht="18.75">
      <c r="A48" s="95"/>
      <c r="B48" s="131"/>
      <c r="C48" s="176"/>
      <c r="D48" s="133"/>
      <c r="E48" s="134"/>
      <c r="F48" s="55"/>
      <c r="G48" s="14"/>
    </row>
    <row r="49" spans="1:6" ht="18.75">
      <c r="A49" s="112"/>
      <c r="B49" s="112"/>
      <c r="C49" s="113"/>
      <c r="D49" s="113"/>
      <c r="E49" s="113"/>
      <c r="F49" s="113"/>
    </row>
    <row r="50" spans="1:4" ht="18.75">
      <c r="A50" s="112"/>
      <c r="B50" s="158" t="s">
        <v>34</v>
      </c>
      <c r="C50" s="158"/>
      <c r="D50" s="26">
        <f>C52/100*88</f>
        <v>0</v>
      </c>
    </row>
    <row r="51" spans="1:6" ht="18.75">
      <c r="A51" s="112"/>
      <c r="B51" s="112"/>
      <c r="C51" s="113"/>
      <c r="D51" s="113"/>
      <c r="E51" s="113"/>
      <c r="F51" s="113"/>
    </row>
    <row r="52" spans="1:7" ht="18.75">
      <c r="A52" s="114"/>
      <c r="B52" s="22" t="s">
        <v>28</v>
      </c>
      <c r="C52" s="93"/>
      <c r="D52" s="115"/>
      <c r="E52" s="115"/>
      <c r="F52" s="115"/>
      <c r="G52" s="116"/>
    </row>
    <row r="53" spans="1:7" ht="18.75">
      <c r="A53" s="114"/>
      <c r="B53" s="95" t="s">
        <v>51</v>
      </c>
      <c r="C53" s="59"/>
      <c r="D53" s="115"/>
      <c r="E53" s="115"/>
      <c r="F53" s="115"/>
      <c r="G53" s="116"/>
    </row>
    <row r="54" spans="1:7" ht="18.75">
      <c r="A54" s="114"/>
      <c r="B54" s="18" t="s">
        <v>64</v>
      </c>
      <c r="C54" s="59"/>
      <c r="D54" s="115"/>
      <c r="E54" s="115"/>
      <c r="F54" s="115"/>
      <c r="G54" s="116"/>
    </row>
    <row r="55" spans="1:7" ht="18.75">
      <c r="A55" s="114"/>
      <c r="B55" s="22" t="s">
        <v>29</v>
      </c>
      <c r="C55" s="59"/>
      <c r="D55" s="115"/>
      <c r="E55" s="115"/>
      <c r="F55" s="115"/>
      <c r="G55" s="116"/>
    </row>
    <row r="56" spans="1:7" ht="18.75">
      <c r="A56" s="114"/>
      <c r="B56" s="18" t="s">
        <v>30</v>
      </c>
      <c r="C56" s="60"/>
      <c r="D56" s="115"/>
      <c r="E56" s="115"/>
      <c r="F56" s="115"/>
      <c r="G56" s="116"/>
    </row>
    <row r="57" spans="1:7" ht="18.75">
      <c r="A57" s="114"/>
      <c r="B57" s="18" t="s">
        <v>65</v>
      </c>
      <c r="C57" s="59"/>
      <c r="D57" s="115"/>
      <c r="E57" s="115"/>
      <c r="F57" s="115"/>
      <c r="G57" s="116"/>
    </row>
    <row r="58" spans="1:7" ht="18.75">
      <c r="A58" s="114"/>
      <c r="B58" s="18" t="s">
        <v>82</v>
      </c>
      <c r="C58" s="59"/>
      <c r="D58" s="115"/>
      <c r="E58" s="115"/>
      <c r="F58" s="115"/>
      <c r="G58" s="116"/>
    </row>
    <row r="59" spans="1:7" ht="18.75">
      <c r="A59" s="114"/>
      <c r="B59" s="115"/>
      <c r="C59" s="115"/>
      <c r="D59" s="115"/>
      <c r="E59" s="116"/>
      <c r="F59" s="76"/>
      <c r="G59" s="76"/>
    </row>
    <row r="60" spans="1:7" ht="18.75">
      <c r="A60" s="114"/>
      <c r="B60" s="159"/>
      <c r="C60" s="160"/>
      <c r="D60" s="160"/>
      <c r="E60" s="161"/>
      <c r="F60" s="76"/>
      <c r="G60" s="76"/>
    </row>
    <row r="61" spans="1:7" ht="56.25" customHeight="1">
      <c r="A61" s="114"/>
      <c r="B61" s="162" t="s">
        <v>95</v>
      </c>
      <c r="C61" s="163"/>
      <c r="D61" s="163"/>
      <c r="E61" s="164"/>
      <c r="F61" s="76"/>
      <c r="G61" s="76"/>
    </row>
    <row r="62" spans="1:7" ht="18.75">
      <c r="A62" s="57" t="s">
        <v>39</v>
      </c>
      <c r="B62" s="57"/>
      <c r="C62" s="117"/>
      <c r="D62" s="57"/>
      <c r="E62" s="115"/>
      <c r="F62" s="115"/>
      <c r="G62" s="116"/>
    </row>
    <row r="63" spans="1:6" ht="18.75">
      <c r="A63" s="112"/>
      <c r="B63" s="112"/>
      <c r="C63" s="117"/>
      <c r="D63" s="113"/>
      <c r="E63" s="113"/>
      <c r="F63" s="113"/>
    </row>
    <row r="64" spans="1:6" ht="18.75">
      <c r="A64" s="118"/>
      <c r="B64" s="118"/>
      <c r="C64" s="117"/>
      <c r="D64" s="117"/>
      <c r="E64" s="117"/>
      <c r="F64" s="117"/>
    </row>
    <row r="65" spans="1:6" ht="18.75">
      <c r="A65" s="118"/>
      <c r="B65" s="118"/>
      <c r="C65" s="117"/>
      <c r="D65" s="117"/>
      <c r="E65" s="117"/>
      <c r="F65" s="117"/>
    </row>
    <row r="66" spans="1:6" ht="18.75">
      <c r="A66" s="118"/>
      <c r="B66" s="118"/>
      <c r="C66" s="117"/>
      <c r="D66" s="117"/>
      <c r="E66" s="117"/>
      <c r="F66" s="117"/>
    </row>
    <row r="67" spans="1:6" ht="18.75">
      <c r="A67" s="118"/>
      <c r="B67" s="118"/>
      <c r="C67" s="117"/>
      <c r="D67" s="117"/>
      <c r="E67" s="117"/>
      <c r="F67" s="117"/>
    </row>
    <row r="68" spans="1:6" ht="18.75">
      <c r="A68" s="118"/>
      <c r="B68" s="118"/>
      <c r="C68" s="117"/>
      <c r="D68" s="117"/>
      <c r="E68" s="117"/>
      <c r="F68" s="117"/>
    </row>
    <row r="69" spans="1:6" ht="18.75">
      <c r="A69" s="118"/>
      <c r="B69" s="118"/>
      <c r="C69" s="117"/>
      <c r="D69" s="117"/>
      <c r="E69" s="117"/>
      <c r="F69" s="117"/>
    </row>
    <row r="70" spans="1:6" ht="18.75">
      <c r="A70" s="118"/>
      <c r="B70" s="118"/>
      <c r="C70" s="117"/>
      <c r="D70" s="117"/>
      <c r="E70" s="117"/>
      <c r="F70" s="117"/>
    </row>
    <row r="71" spans="1:6" ht="18.75">
      <c r="A71" s="118"/>
      <c r="B71" s="118"/>
      <c r="C71" s="117"/>
      <c r="D71" s="117"/>
      <c r="E71" s="117"/>
      <c r="F71" s="117"/>
    </row>
    <row r="72" spans="1:6" ht="18.75">
      <c r="A72" s="118"/>
      <c r="B72" s="118"/>
      <c r="C72" s="117"/>
      <c r="D72" s="117"/>
      <c r="E72" s="117"/>
      <c r="F72" s="117"/>
    </row>
    <row r="73" spans="1:6" ht="18.75">
      <c r="A73" s="118"/>
      <c r="B73" s="118"/>
      <c r="C73" s="117"/>
      <c r="D73" s="117"/>
      <c r="E73" s="117"/>
      <c r="F73" s="117"/>
    </row>
    <row r="74" spans="1:6" ht="18.75">
      <c r="A74" s="118"/>
      <c r="B74" s="118"/>
      <c r="C74" s="117"/>
      <c r="D74" s="117"/>
      <c r="E74" s="117"/>
      <c r="F74" s="117"/>
    </row>
    <row r="75" spans="3:6" ht="18.75">
      <c r="C75" s="117"/>
      <c r="D75" s="117"/>
      <c r="E75" s="117"/>
      <c r="F75" s="117"/>
    </row>
    <row r="76" spans="3:6" ht="18.75">
      <c r="C76" s="117"/>
      <c r="D76" s="117"/>
      <c r="E76" s="117"/>
      <c r="F76" s="117"/>
    </row>
    <row r="77" spans="3:6" ht="18.75">
      <c r="C77" s="117"/>
      <c r="D77" s="117"/>
      <c r="E77" s="117"/>
      <c r="F77" s="117"/>
    </row>
    <row r="78" spans="3:6" ht="18.75">
      <c r="C78" s="117"/>
      <c r="D78" s="117"/>
      <c r="E78" s="117"/>
      <c r="F78" s="117"/>
    </row>
    <row r="79" spans="3:6" ht="18.75">
      <c r="C79" s="117"/>
      <c r="D79" s="117"/>
      <c r="E79" s="117"/>
      <c r="F79" s="117"/>
    </row>
    <row r="80" spans="3:6" ht="18.75">
      <c r="C80" s="117"/>
      <c r="D80" s="117"/>
      <c r="E80" s="117"/>
      <c r="F80" s="117"/>
    </row>
    <row r="81" spans="3:6" ht="18.75">
      <c r="C81" s="117"/>
      <c r="D81" s="117"/>
      <c r="E81" s="117"/>
      <c r="F81" s="117"/>
    </row>
    <row r="82" spans="3:6" ht="18.75">
      <c r="C82" s="117"/>
      <c r="D82" s="117"/>
      <c r="E82" s="117"/>
      <c r="F82" s="117"/>
    </row>
    <row r="83" spans="3:6" ht="18.75">
      <c r="C83" s="117"/>
      <c r="D83" s="117"/>
      <c r="E83" s="117"/>
      <c r="F83" s="117"/>
    </row>
    <row r="84" spans="3:6" ht="18.75">
      <c r="C84" s="117"/>
      <c r="D84" s="117"/>
      <c r="E84" s="117"/>
      <c r="F84" s="117"/>
    </row>
    <row r="85" spans="3:6" ht="18.75">
      <c r="C85" s="117"/>
      <c r="D85" s="117"/>
      <c r="E85" s="117"/>
      <c r="F85" s="117"/>
    </row>
    <row r="86" spans="3:6" ht="18.75">
      <c r="C86" s="117"/>
      <c r="D86" s="117"/>
      <c r="E86" s="117"/>
      <c r="F86" s="117"/>
    </row>
    <row r="87" spans="3:6" ht="18.75">
      <c r="C87" s="117"/>
      <c r="D87" s="117"/>
      <c r="E87" s="117"/>
      <c r="F87" s="117"/>
    </row>
    <row r="88" spans="3:6" ht="18.75">
      <c r="C88" s="117"/>
      <c r="D88" s="117"/>
      <c r="E88" s="117"/>
      <c r="F88" s="117"/>
    </row>
    <row r="89" spans="3:6" ht="18.75">
      <c r="C89" s="117"/>
      <c r="D89" s="117"/>
      <c r="E89" s="117"/>
      <c r="F89" s="117"/>
    </row>
    <row r="90" spans="3:6" ht="18.75">
      <c r="C90" s="117"/>
      <c r="D90" s="117"/>
      <c r="E90" s="117"/>
      <c r="F90" s="117"/>
    </row>
    <row r="91" spans="3:6" ht="18.75">
      <c r="C91" s="117"/>
      <c r="D91" s="117"/>
      <c r="E91" s="117"/>
      <c r="F91" s="117"/>
    </row>
    <row r="92" spans="3:6" ht="18.75">
      <c r="C92" s="117"/>
      <c r="D92" s="117"/>
      <c r="E92" s="117"/>
      <c r="F92" s="117"/>
    </row>
    <row r="93" spans="3:6" ht="18.75">
      <c r="C93" s="117"/>
      <c r="D93" s="117"/>
      <c r="E93" s="117"/>
      <c r="F93" s="117"/>
    </row>
    <row r="94" spans="3:6" ht="18.75">
      <c r="C94" s="117"/>
      <c r="D94" s="117"/>
      <c r="E94" s="117"/>
      <c r="F94" s="117"/>
    </row>
    <row r="95" spans="3:6" ht="18.75">
      <c r="C95" s="117"/>
      <c r="D95" s="117"/>
      <c r="E95" s="117"/>
      <c r="F95" s="117"/>
    </row>
    <row r="96" spans="3:6" ht="18.75">
      <c r="C96" s="117"/>
      <c r="D96" s="117"/>
      <c r="E96" s="117"/>
      <c r="F96" s="117"/>
    </row>
    <row r="97" spans="3:6" ht="18.75">
      <c r="C97" s="117"/>
      <c r="D97" s="117"/>
      <c r="E97" s="117"/>
      <c r="F97" s="117"/>
    </row>
    <row r="98" spans="3:6" ht="18.75">
      <c r="C98" s="117"/>
      <c r="D98" s="117"/>
      <c r="E98" s="117"/>
      <c r="F98" s="117"/>
    </row>
    <row r="99" spans="3:6" ht="18.75">
      <c r="C99" s="117"/>
      <c r="D99" s="117"/>
      <c r="E99" s="117"/>
      <c r="F99" s="117"/>
    </row>
    <row r="100" spans="3:6" ht="18.75">
      <c r="C100" s="117"/>
      <c r="D100" s="117"/>
      <c r="E100" s="117"/>
      <c r="F100" s="117"/>
    </row>
    <row r="101" spans="3:6" ht="18.75">
      <c r="C101" s="117"/>
      <c r="D101" s="117"/>
      <c r="E101" s="117"/>
      <c r="F101" s="117"/>
    </row>
    <row r="102" spans="3:6" ht="18.75">
      <c r="C102" s="117"/>
      <c r="D102" s="117"/>
      <c r="E102" s="117"/>
      <c r="F102" s="117"/>
    </row>
    <row r="103" spans="3:6" ht="18.75">
      <c r="C103" s="117"/>
      <c r="D103" s="117"/>
      <c r="E103" s="117"/>
      <c r="F103" s="117"/>
    </row>
    <row r="104" spans="3:6" ht="18.75">
      <c r="C104" s="117"/>
      <c r="D104" s="117"/>
      <c r="E104" s="117"/>
      <c r="F104" s="117"/>
    </row>
    <row r="105" spans="3:6" ht="18.75">
      <c r="C105" s="117"/>
      <c r="D105" s="117"/>
      <c r="E105" s="117"/>
      <c r="F105" s="117"/>
    </row>
    <row r="106" spans="4:6" ht="18.75">
      <c r="D106" s="117"/>
      <c r="E106" s="117"/>
      <c r="F106" s="117"/>
    </row>
    <row r="107" spans="4:6" ht="18.75">
      <c r="D107" s="117"/>
      <c r="E107" s="117"/>
      <c r="F107" s="117"/>
    </row>
    <row r="108" spans="4:6" ht="18.75">
      <c r="D108" s="117"/>
      <c r="E108" s="117"/>
      <c r="F108" s="117"/>
    </row>
    <row r="109" spans="4:6" ht="18.75">
      <c r="D109" s="117"/>
      <c r="E109" s="117"/>
      <c r="F109" s="117"/>
    </row>
    <row r="110" spans="4:6" ht="18.75">
      <c r="D110" s="117"/>
      <c r="E110" s="117"/>
      <c r="F110" s="117"/>
    </row>
  </sheetData>
  <sheetProtection/>
  <mergeCells count="18">
    <mergeCell ref="B48:C48"/>
    <mergeCell ref="D48:E48"/>
    <mergeCell ref="C8:E8"/>
    <mergeCell ref="E1:G1"/>
    <mergeCell ref="A2:G2"/>
    <mergeCell ref="C4:E4"/>
    <mergeCell ref="C5:E5"/>
    <mergeCell ref="C6:E6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</mergeCells>
  <printOptions/>
  <pageMargins left="0.7" right="0.7" top="0.75" bottom="0.75" header="0.3" footer="0.3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110"/>
  <sheetViews>
    <sheetView zoomScale="76" zoomScaleNormal="76" zoomScalePageLayoutView="0" workbookViewId="0" topLeftCell="A4">
      <selection activeCell="D21" sqref="D21:D22"/>
    </sheetView>
  </sheetViews>
  <sheetFormatPr defaultColWidth="8.8515625" defaultRowHeight="15"/>
  <cols>
    <col min="1" max="1" width="5.00390625" style="72" customWidth="1"/>
    <col min="2" max="2" width="72.421875" style="72" customWidth="1"/>
    <col min="3" max="3" width="15.28125" style="72" customWidth="1"/>
    <col min="4" max="4" width="11.57421875" style="72" customWidth="1"/>
    <col min="5" max="5" width="15.140625" style="72" customWidth="1"/>
    <col min="6" max="6" width="16.00390625" style="72" customWidth="1"/>
    <col min="7" max="7" width="24.00390625" style="75" customWidth="1"/>
    <col min="8" max="8" width="11.140625" style="76" customWidth="1"/>
    <col min="9" max="9" width="12.8515625" style="76" customWidth="1"/>
    <col min="10" max="16384" width="8.8515625" style="76" customWidth="1"/>
  </cols>
  <sheetData>
    <row r="1" spans="5:7" ht="18.75">
      <c r="E1" s="180" t="s">
        <v>41</v>
      </c>
      <c r="F1" s="180"/>
      <c r="G1" s="180"/>
    </row>
    <row r="2" spans="1:7" ht="36" customHeight="1">
      <c r="A2" s="181" t="s">
        <v>122</v>
      </c>
      <c r="B2" s="181"/>
      <c r="C2" s="181"/>
      <c r="D2" s="181"/>
      <c r="E2" s="181"/>
      <c r="F2" s="181"/>
      <c r="G2" s="181"/>
    </row>
    <row r="3" spans="2:6" ht="19.5">
      <c r="B3" s="96"/>
      <c r="C3" s="97"/>
      <c r="D3" s="97"/>
      <c r="E3" s="97"/>
      <c r="F3" s="97"/>
    </row>
    <row r="4" spans="2:6" ht="19.5">
      <c r="B4" s="73" t="s">
        <v>0</v>
      </c>
      <c r="C4" s="182" t="s">
        <v>110</v>
      </c>
      <c r="D4" s="167"/>
      <c r="E4" s="167"/>
      <c r="F4" s="74"/>
    </row>
    <row r="5" spans="2:6" ht="19.5">
      <c r="B5" s="73" t="s">
        <v>1</v>
      </c>
      <c r="C5" s="183">
        <v>1</v>
      </c>
      <c r="D5" s="184"/>
      <c r="E5" s="184"/>
      <c r="F5" s="77"/>
    </row>
    <row r="6" spans="2:6" ht="19.5">
      <c r="B6" s="78" t="s">
        <v>2</v>
      </c>
      <c r="C6" s="183">
        <v>3241.8</v>
      </c>
      <c r="D6" s="184"/>
      <c r="E6" s="184"/>
      <c r="F6" s="77"/>
    </row>
    <row r="7" spans="2:6" ht="19.5">
      <c r="B7" s="78" t="s">
        <v>89</v>
      </c>
      <c r="C7" s="79">
        <v>370</v>
      </c>
      <c r="D7" s="80"/>
      <c r="E7" s="81"/>
      <c r="F7" s="77"/>
    </row>
    <row r="8" spans="2:6" ht="39">
      <c r="B8" s="92" t="s">
        <v>96</v>
      </c>
      <c r="C8" s="177"/>
      <c r="D8" s="178"/>
      <c r="E8" s="179"/>
      <c r="F8" s="83"/>
    </row>
    <row r="9" spans="2:6" ht="19.5">
      <c r="B9" s="82" t="s">
        <v>91</v>
      </c>
      <c r="C9" s="84">
        <v>402204.66</v>
      </c>
      <c r="D9" s="85"/>
      <c r="E9" s="86"/>
      <c r="F9" s="83"/>
    </row>
    <row r="10" spans="2:5" ht="18.75">
      <c r="B10" s="87" t="s">
        <v>87</v>
      </c>
      <c r="C10" s="88">
        <v>9.48</v>
      </c>
      <c r="D10" s="66"/>
      <c r="E10" s="46"/>
    </row>
    <row r="11" spans="2:5" ht="18.75">
      <c r="B11" s="87" t="s">
        <v>93</v>
      </c>
      <c r="C11" s="88">
        <f>12*D50</f>
        <v>0</v>
      </c>
      <c r="D11" s="66"/>
      <c r="E11" s="46"/>
    </row>
    <row r="12" spans="2:5" ht="18.75">
      <c r="B12" s="87" t="s">
        <v>88</v>
      </c>
      <c r="C12" s="89">
        <f>C6*C10*12</f>
        <v>368787.16800000006</v>
      </c>
      <c r="D12" s="66">
        <f>C12/12</f>
        <v>30732.264000000006</v>
      </c>
      <c r="E12" s="46"/>
    </row>
    <row r="13" spans="1:7" ht="18.75">
      <c r="A13" s="165"/>
      <c r="B13" s="166"/>
      <c r="C13" s="166"/>
      <c r="D13" s="166"/>
      <c r="E13" s="167"/>
      <c r="F13" s="167"/>
      <c r="G13" s="167"/>
    </row>
    <row r="14" spans="1:7" ht="18.75">
      <c r="A14" s="98"/>
      <c r="B14" s="99"/>
      <c r="C14" s="99"/>
      <c r="D14" s="100"/>
      <c r="E14" s="101"/>
      <c r="F14" s="102"/>
      <c r="G14" s="102"/>
    </row>
    <row r="15" spans="1:7" ht="18.75">
      <c r="A15" s="168" t="s">
        <v>4</v>
      </c>
      <c r="B15" s="141" t="s">
        <v>5</v>
      </c>
      <c r="C15" s="170" t="s">
        <v>32</v>
      </c>
      <c r="D15" s="172" t="s">
        <v>43</v>
      </c>
      <c r="E15" s="173"/>
      <c r="F15" s="170" t="s">
        <v>80</v>
      </c>
      <c r="G15" s="174" t="s">
        <v>52</v>
      </c>
    </row>
    <row r="16" spans="1:7" ht="75">
      <c r="A16" s="169"/>
      <c r="B16" s="142"/>
      <c r="C16" s="171"/>
      <c r="D16" s="94" t="s">
        <v>6</v>
      </c>
      <c r="E16" s="94" t="s">
        <v>42</v>
      </c>
      <c r="F16" s="171"/>
      <c r="G16" s="175"/>
    </row>
    <row r="17" spans="1:7" ht="18.75">
      <c r="A17" s="103" t="s">
        <v>7</v>
      </c>
      <c r="B17" s="13" t="s">
        <v>31</v>
      </c>
      <c r="C17" s="15">
        <f>D17*C6</f>
        <v>15041.952</v>
      </c>
      <c r="D17" s="15">
        <v>4.64</v>
      </c>
      <c r="E17" s="15">
        <f>C17*12</f>
        <v>180503.424</v>
      </c>
      <c r="F17" s="15">
        <f>C17*12</f>
        <v>180503.424</v>
      </c>
      <c r="G17" s="40"/>
    </row>
    <row r="18" spans="1:7" ht="18.75">
      <c r="A18" s="95" t="s">
        <v>10</v>
      </c>
      <c r="B18" s="18" t="s">
        <v>11</v>
      </c>
      <c r="C18" s="15">
        <f>0.47*C6</f>
        <v>1523.646</v>
      </c>
      <c r="D18" s="15">
        <v>0.47</v>
      </c>
      <c r="E18" s="15">
        <f>C18*12</f>
        <v>18283.752</v>
      </c>
      <c r="F18" s="15">
        <f aca="true" t="shared" si="0" ref="F18:F27">C18*12</f>
        <v>18283.752</v>
      </c>
      <c r="G18" s="3"/>
    </row>
    <row r="19" spans="1:7" ht="18.75">
      <c r="A19" s="95" t="s">
        <v>12</v>
      </c>
      <c r="B19" s="18" t="s">
        <v>33</v>
      </c>
      <c r="C19" s="15">
        <v>1350</v>
      </c>
      <c r="D19" s="15">
        <f>C19/C6</f>
        <v>0.41643531371460296</v>
      </c>
      <c r="E19" s="15">
        <f>C19*12</f>
        <v>16200</v>
      </c>
      <c r="F19" s="15">
        <f t="shared" si="0"/>
        <v>16200</v>
      </c>
      <c r="G19" s="3"/>
    </row>
    <row r="20" spans="1:7" ht="18.75">
      <c r="A20" s="104" t="s">
        <v>13</v>
      </c>
      <c r="B20" s="46" t="s">
        <v>58</v>
      </c>
      <c r="C20" s="15">
        <f>E20/12</f>
        <v>111</v>
      </c>
      <c r="D20" s="15">
        <f>C20/C6</f>
        <v>0.03424023690542291</v>
      </c>
      <c r="E20" s="3">
        <v>1332</v>
      </c>
      <c r="F20" s="15">
        <f t="shared" si="0"/>
        <v>1332</v>
      </c>
      <c r="G20" s="3"/>
    </row>
    <row r="21" spans="1:7" ht="18.75">
      <c r="A21" s="104" t="s">
        <v>14</v>
      </c>
      <c r="B21" s="1" t="s">
        <v>38</v>
      </c>
      <c r="C21" s="15">
        <f>E21/12</f>
        <v>72.45833333333333</v>
      </c>
      <c r="D21" s="15">
        <f>C21/C6</f>
        <v>0.022351265757706622</v>
      </c>
      <c r="E21" s="15">
        <f>C7*2.35</f>
        <v>869.5</v>
      </c>
      <c r="F21" s="15">
        <f t="shared" si="0"/>
        <v>869.5</v>
      </c>
      <c r="G21" s="3"/>
    </row>
    <row r="22" spans="1:7" ht="18.75">
      <c r="A22" s="104" t="s">
        <v>45</v>
      </c>
      <c r="B22" s="1" t="s">
        <v>85</v>
      </c>
      <c r="C22" s="15">
        <f>E22/12</f>
        <v>49.95000000000001</v>
      </c>
      <c r="D22" s="15">
        <f>C22/C7</f>
        <v>0.13500000000000004</v>
      </c>
      <c r="E22" s="15">
        <f>C7*1.62</f>
        <v>599.4000000000001</v>
      </c>
      <c r="F22" s="15">
        <f t="shared" si="0"/>
        <v>599.4000000000001</v>
      </c>
      <c r="G22" s="3"/>
    </row>
    <row r="23" spans="1:7" s="105" customFormat="1" ht="18.75">
      <c r="A23" s="104"/>
      <c r="B23" s="1" t="s">
        <v>37</v>
      </c>
      <c r="C23" s="15">
        <f>C12*12%/12</f>
        <v>3687.87168</v>
      </c>
      <c r="D23" s="15">
        <f>C23/C6</f>
        <v>1.1376</v>
      </c>
      <c r="E23" s="3">
        <f>C12*12%</f>
        <v>44254.46016</v>
      </c>
      <c r="F23" s="15">
        <f t="shared" si="0"/>
        <v>44254.46016</v>
      </c>
      <c r="G23" s="3"/>
    </row>
    <row r="24" spans="1:7" ht="37.5">
      <c r="A24" s="104"/>
      <c r="B24" s="1" t="s">
        <v>83</v>
      </c>
      <c r="C24" s="15">
        <f>C12*0.9%/12</f>
        <v>276.59037600000005</v>
      </c>
      <c r="D24" s="15">
        <f>C24/C6</f>
        <v>0.08532000000000001</v>
      </c>
      <c r="E24" s="3">
        <f>C12*0.9%</f>
        <v>3319.084512000001</v>
      </c>
      <c r="F24" s="15">
        <f t="shared" si="0"/>
        <v>3319.0845120000004</v>
      </c>
      <c r="G24" s="3"/>
    </row>
    <row r="25" spans="1:7" s="105" customFormat="1" ht="18.75">
      <c r="A25" s="104"/>
      <c r="B25" s="1" t="s">
        <v>84</v>
      </c>
      <c r="C25" s="15">
        <f>C12*2.5%/12</f>
        <v>768.3066000000002</v>
      </c>
      <c r="D25" s="15">
        <f>C25/C6</f>
        <v>0.23700000000000004</v>
      </c>
      <c r="E25" s="3">
        <f>C25*12</f>
        <v>9219.679200000002</v>
      </c>
      <c r="F25" s="15">
        <f t="shared" si="0"/>
        <v>9219.679200000002</v>
      </c>
      <c r="G25" s="3"/>
    </row>
    <row r="26" spans="1:7" s="107" customFormat="1" ht="18.75">
      <c r="A26" s="106"/>
      <c r="B26" s="48" t="s">
        <v>108</v>
      </c>
      <c r="C26" s="49">
        <f>E26/12</f>
        <v>335.17055</v>
      </c>
      <c r="D26" s="49">
        <f>E26/C6/12</f>
        <v>0.10339026158307112</v>
      </c>
      <c r="E26" s="50">
        <f>C9*1%</f>
        <v>4022.0465999999997</v>
      </c>
      <c r="F26" s="15">
        <f t="shared" si="0"/>
        <v>4022.0465999999997</v>
      </c>
      <c r="G26" s="50"/>
    </row>
    <row r="27" spans="1:7" ht="18.75">
      <c r="A27" s="104"/>
      <c r="B27" s="1" t="s">
        <v>90</v>
      </c>
      <c r="C27" s="15">
        <v>3752.6</v>
      </c>
      <c r="D27" s="15">
        <f>E27/C6/12</f>
        <v>1.1575667838854955</v>
      </c>
      <c r="E27" s="3">
        <f>C27*12</f>
        <v>45031.2</v>
      </c>
      <c r="F27" s="15">
        <f t="shared" si="0"/>
        <v>45031.2</v>
      </c>
      <c r="G27" s="3"/>
    </row>
    <row r="28" spans="1:7" s="109" customFormat="1" ht="18.75">
      <c r="A28" s="108"/>
      <c r="B28" s="66" t="s">
        <v>92</v>
      </c>
      <c r="C28" s="14">
        <f>SUM(C17:C27)</f>
        <v>26969.54553933333</v>
      </c>
      <c r="D28" s="14">
        <f>SUM(D17:D27)</f>
        <v>8.438903861846299</v>
      </c>
      <c r="E28" s="14">
        <f>SUM(E17:E27)</f>
        <v>323634.546472</v>
      </c>
      <c r="F28" s="14">
        <f>SUM(F17:F27)</f>
        <v>323634.546472</v>
      </c>
      <c r="G28" s="67"/>
    </row>
    <row r="29" spans="1:7" s="105" customFormat="1" ht="18.75">
      <c r="A29" s="104"/>
      <c r="B29" s="1"/>
      <c r="C29" s="15"/>
      <c r="D29" s="15"/>
      <c r="E29" s="3"/>
      <c r="F29" s="3"/>
      <c r="G29" s="3"/>
    </row>
    <row r="30" spans="1:7" s="105" customFormat="1" ht="18.75">
      <c r="A30" s="104"/>
      <c r="B30" s="1"/>
      <c r="C30" s="15"/>
      <c r="D30" s="15"/>
      <c r="E30" s="3"/>
      <c r="F30" s="3"/>
      <c r="G30" s="3"/>
    </row>
    <row r="31" spans="1:7" ht="37.5">
      <c r="A31" s="104"/>
      <c r="B31" s="90" t="s">
        <v>94</v>
      </c>
      <c r="C31" s="91">
        <f>(C10-D28)*C6+D50</f>
        <v>3375.0254606666695</v>
      </c>
      <c r="D31" s="91">
        <f>C31/C6</f>
        <v>1.0410961381537014</v>
      </c>
      <c r="E31" s="91">
        <f>C31*12</f>
        <v>40500.30552800003</v>
      </c>
      <c r="F31" s="91">
        <f>E31</f>
        <v>40500.30552800003</v>
      </c>
      <c r="G31" s="3"/>
    </row>
    <row r="32" spans="1:7" ht="18.75">
      <c r="A32" s="104"/>
      <c r="B32" s="1"/>
      <c r="C32" s="15"/>
      <c r="D32" s="15"/>
      <c r="E32" s="3"/>
      <c r="F32" s="3"/>
      <c r="G32" s="3"/>
    </row>
    <row r="33" spans="1:7" ht="18.75">
      <c r="A33" s="104"/>
      <c r="B33" s="1"/>
      <c r="C33" s="15"/>
      <c r="D33" s="15"/>
      <c r="E33" s="3"/>
      <c r="F33" s="3"/>
      <c r="G33" s="3"/>
    </row>
    <row r="34" spans="1:7" ht="18.75">
      <c r="A34" s="104"/>
      <c r="B34" s="1"/>
      <c r="C34" s="15"/>
      <c r="D34" s="15"/>
      <c r="E34" s="3"/>
      <c r="F34" s="3"/>
      <c r="G34" s="3"/>
    </row>
    <row r="35" spans="1:7" ht="18.75">
      <c r="A35" s="104"/>
      <c r="B35" s="1"/>
      <c r="C35" s="15"/>
      <c r="D35" s="15"/>
      <c r="E35" s="3"/>
      <c r="F35" s="3"/>
      <c r="G35" s="3"/>
    </row>
    <row r="36" spans="1:7" ht="18.75">
      <c r="A36" s="104"/>
      <c r="B36" s="1"/>
      <c r="C36" s="15"/>
      <c r="D36" s="15"/>
      <c r="E36" s="3"/>
      <c r="F36" s="3"/>
      <c r="G36" s="3"/>
    </row>
    <row r="37" spans="1:7" ht="18.75">
      <c r="A37" s="104"/>
      <c r="B37" s="1"/>
      <c r="C37" s="15"/>
      <c r="D37" s="15"/>
      <c r="E37" s="3"/>
      <c r="F37" s="3"/>
      <c r="G37" s="3"/>
    </row>
    <row r="38" spans="1:7" ht="18.75">
      <c r="A38" s="104"/>
      <c r="B38" s="1"/>
      <c r="C38" s="15"/>
      <c r="D38" s="15"/>
      <c r="E38" s="3"/>
      <c r="F38" s="3"/>
      <c r="G38" s="3"/>
    </row>
    <row r="39" spans="1:7" ht="18.75">
      <c r="A39" s="104"/>
      <c r="B39" s="1"/>
      <c r="C39" s="15"/>
      <c r="D39" s="15"/>
      <c r="E39" s="3"/>
      <c r="F39" s="3"/>
      <c r="G39" s="3"/>
    </row>
    <row r="40" spans="1:7" ht="18.75">
      <c r="A40" s="104"/>
      <c r="B40" s="1"/>
      <c r="C40" s="15"/>
      <c r="D40" s="15"/>
      <c r="E40" s="3"/>
      <c r="F40" s="3"/>
      <c r="G40" s="3"/>
    </row>
    <row r="41" spans="1:7" ht="18.75">
      <c r="A41" s="104"/>
      <c r="B41" s="1"/>
      <c r="C41" s="15"/>
      <c r="D41" s="15"/>
      <c r="E41" s="3"/>
      <c r="F41" s="3"/>
      <c r="G41" s="3"/>
    </row>
    <row r="42" spans="1:7" ht="18.75">
      <c r="A42" s="95"/>
      <c r="B42" s="18"/>
      <c r="C42" s="14"/>
      <c r="D42" s="14"/>
      <c r="E42" s="14"/>
      <c r="F42" s="14"/>
      <c r="G42" s="14"/>
    </row>
    <row r="43" spans="1:7" ht="18.75">
      <c r="A43" s="104"/>
      <c r="B43" s="1"/>
      <c r="C43" s="15"/>
      <c r="D43" s="15"/>
      <c r="E43" s="3"/>
      <c r="F43" s="3"/>
      <c r="G43" s="3"/>
    </row>
    <row r="44" spans="1:7" ht="18.75">
      <c r="A44" s="110"/>
      <c r="B44" s="19"/>
      <c r="C44" s="14"/>
      <c r="D44" s="20"/>
      <c r="E44" s="62"/>
      <c r="F44" s="20"/>
      <c r="G44" s="20"/>
    </row>
    <row r="45" spans="1:7" ht="18.75">
      <c r="A45" s="22"/>
      <c r="B45" s="22"/>
      <c r="C45" s="14"/>
      <c r="D45" s="14"/>
      <c r="E45" s="62"/>
      <c r="F45" s="14"/>
      <c r="G45" s="14"/>
    </row>
    <row r="46" spans="1:7" ht="18.75">
      <c r="A46" s="22"/>
      <c r="B46" s="22"/>
      <c r="C46" s="23"/>
      <c r="D46" s="15"/>
      <c r="E46" s="23"/>
      <c r="F46" s="23"/>
      <c r="G46" s="111"/>
    </row>
    <row r="47" spans="1:7" ht="18.75">
      <c r="A47" s="95"/>
      <c r="B47" s="22"/>
      <c r="C47" s="14"/>
      <c r="D47" s="14"/>
      <c r="E47" s="14"/>
      <c r="F47" s="14"/>
      <c r="G47" s="14"/>
    </row>
    <row r="48" spans="1:7" ht="18.75">
      <c r="A48" s="95"/>
      <c r="B48" s="131"/>
      <c r="C48" s="176"/>
      <c r="D48" s="133"/>
      <c r="E48" s="134"/>
      <c r="F48" s="55"/>
      <c r="G48" s="14"/>
    </row>
    <row r="49" spans="1:6" ht="18.75">
      <c r="A49" s="112"/>
      <c r="B49" s="112"/>
      <c r="C49" s="113"/>
      <c r="D49" s="113"/>
      <c r="E49" s="113"/>
      <c r="F49" s="113"/>
    </row>
    <row r="50" spans="1:4" ht="18.75">
      <c r="A50" s="112"/>
      <c r="B50" s="158" t="s">
        <v>34</v>
      </c>
      <c r="C50" s="158"/>
      <c r="D50" s="26">
        <f>C52/100*88</f>
        <v>0</v>
      </c>
    </row>
    <row r="51" spans="1:6" ht="18.75">
      <c r="A51" s="112"/>
      <c r="B51" s="112"/>
      <c r="C51" s="113"/>
      <c r="D51" s="113"/>
      <c r="E51" s="113"/>
      <c r="F51" s="113"/>
    </row>
    <row r="52" spans="1:7" ht="18.75">
      <c r="A52" s="114"/>
      <c r="B52" s="22" t="s">
        <v>28</v>
      </c>
      <c r="C52" s="93"/>
      <c r="D52" s="115"/>
      <c r="E52" s="115"/>
      <c r="F52" s="115"/>
      <c r="G52" s="116"/>
    </row>
    <row r="53" spans="1:7" ht="18.75">
      <c r="A53" s="114"/>
      <c r="B53" s="95" t="s">
        <v>51</v>
      </c>
      <c r="C53" s="59"/>
      <c r="D53" s="115"/>
      <c r="E53" s="115"/>
      <c r="F53" s="115"/>
      <c r="G53" s="116"/>
    </row>
    <row r="54" spans="1:7" ht="18.75">
      <c r="A54" s="114"/>
      <c r="B54" s="18" t="s">
        <v>64</v>
      </c>
      <c r="C54" s="59"/>
      <c r="D54" s="115"/>
      <c r="E54" s="115"/>
      <c r="F54" s="115"/>
      <c r="G54" s="116"/>
    </row>
    <row r="55" spans="1:7" ht="18.75">
      <c r="A55" s="114"/>
      <c r="B55" s="22" t="s">
        <v>29</v>
      </c>
      <c r="C55" s="59"/>
      <c r="D55" s="115"/>
      <c r="E55" s="115"/>
      <c r="F55" s="115"/>
      <c r="G55" s="116"/>
    </row>
    <row r="56" spans="1:7" ht="18.75">
      <c r="A56" s="114"/>
      <c r="B56" s="18" t="s">
        <v>30</v>
      </c>
      <c r="C56" s="60"/>
      <c r="D56" s="115"/>
      <c r="E56" s="115"/>
      <c r="F56" s="115"/>
      <c r="G56" s="116"/>
    </row>
    <row r="57" spans="1:7" ht="18.75">
      <c r="A57" s="114"/>
      <c r="B57" s="18" t="s">
        <v>65</v>
      </c>
      <c r="C57" s="59"/>
      <c r="D57" s="115"/>
      <c r="E57" s="115"/>
      <c r="F57" s="115"/>
      <c r="G57" s="116"/>
    </row>
    <row r="58" spans="1:7" ht="18.75">
      <c r="A58" s="114"/>
      <c r="B58" s="18" t="s">
        <v>82</v>
      </c>
      <c r="C58" s="59"/>
      <c r="D58" s="115"/>
      <c r="E58" s="115"/>
      <c r="F58" s="115"/>
      <c r="G58" s="116"/>
    </row>
    <row r="59" spans="1:7" ht="18.75">
      <c r="A59" s="114"/>
      <c r="B59" s="115"/>
      <c r="C59" s="115"/>
      <c r="D59" s="115"/>
      <c r="E59" s="116"/>
      <c r="F59" s="76"/>
      <c r="G59" s="76"/>
    </row>
    <row r="60" spans="1:7" ht="18.75">
      <c r="A60" s="114"/>
      <c r="B60" s="159"/>
      <c r="C60" s="160"/>
      <c r="D60" s="160"/>
      <c r="E60" s="161"/>
      <c r="F60" s="76"/>
      <c r="G60" s="76"/>
    </row>
    <row r="61" spans="1:7" ht="55.5" customHeight="1">
      <c r="A61" s="114"/>
      <c r="B61" s="162" t="s">
        <v>95</v>
      </c>
      <c r="C61" s="163"/>
      <c r="D61" s="163"/>
      <c r="E61" s="164"/>
      <c r="F61" s="76"/>
      <c r="G61" s="76"/>
    </row>
    <row r="62" spans="1:7" ht="18.75">
      <c r="A62" s="57" t="s">
        <v>39</v>
      </c>
      <c r="B62" s="57"/>
      <c r="C62" s="117"/>
      <c r="D62" s="57"/>
      <c r="E62" s="115"/>
      <c r="F62" s="115"/>
      <c r="G62" s="116"/>
    </row>
    <row r="63" spans="1:6" ht="18.75">
      <c r="A63" s="112"/>
      <c r="B63" s="112"/>
      <c r="C63" s="117"/>
      <c r="D63" s="113"/>
      <c r="E63" s="113"/>
      <c r="F63" s="113"/>
    </row>
    <row r="64" spans="1:6" ht="18.75">
      <c r="A64" s="118"/>
      <c r="B64" s="118"/>
      <c r="C64" s="117"/>
      <c r="D64" s="117"/>
      <c r="E64" s="117"/>
      <c r="F64" s="117"/>
    </row>
    <row r="65" spans="1:6" ht="18.75">
      <c r="A65" s="118"/>
      <c r="B65" s="118"/>
      <c r="C65" s="117"/>
      <c r="D65" s="117"/>
      <c r="E65" s="117"/>
      <c r="F65" s="117"/>
    </row>
    <row r="66" spans="1:6" ht="18.75">
      <c r="A66" s="118"/>
      <c r="B66" s="118"/>
      <c r="C66" s="117"/>
      <c r="D66" s="117"/>
      <c r="E66" s="117"/>
      <c r="F66" s="117"/>
    </row>
    <row r="67" spans="1:6" ht="18.75">
      <c r="A67" s="118"/>
      <c r="B67" s="118"/>
      <c r="C67" s="117"/>
      <c r="D67" s="117"/>
      <c r="E67" s="117"/>
      <c r="F67" s="117"/>
    </row>
    <row r="68" spans="1:6" ht="18.75">
      <c r="A68" s="118"/>
      <c r="B68" s="118"/>
      <c r="C68" s="117"/>
      <c r="D68" s="117"/>
      <c r="E68" s="117"/>
      <c r="F68" s="117"/>
    </row>
    <row r="69" spans="1:6" ht="18.75">
      <c r="A69" s="118"/>
      <c r="B69" s="118"/>
      <c r="C69" s="117"/>
      <c r="D69" s="117"/>
      <c r="E69" s="117"/>
      <c r="F69" s="117"/>
    </row>
    <row r="70" spans="1:6" ht="18.75">
      <c r="A70" s="118"/>
      <c r="B70" s="118"/>
      <c r="C70" s="117"/>
      <c r="D70" s="117"/>
      <c r="E70" s="117"/>
      <c r="F70" s="117"/>
    </row>
    <row r="71" spans="1:6" ht="18.75">
      <c r="A71" s="118"/>
      <c r="B71" s="118"/>
      <c r="C71" s="117"/>
      <c r="D71" s="117"/>
      <c r="E71" s="117"/>
      <c r="F71" s="117"/>
    </row>
    <row r="72" spans="1:6" ht="18.75">
      <c r="A72" s="118"/>
      <c r="B72" s="118"/>
      <c r="C72" s="117"/>
      <c r="D72" s="117"/>
      <c r="E72" s="117"/>
      <c r="F72" s="117"/>
    </row>
    <row r="73" spans="1:6" ht="18.75">
      <c r="A73" s="118"/>
      <c r="B73" s="118"/>
      <c r="C73" s="117"/>
      <c r="D73" s="117"/>
      <c r="E73" s="117"/>
      <c r="F73" s="117"/>
    </row>
    <row r="74" spans="1:6" ht="18.75">
      <c r="A74" s="118"/>
      <c r="B74" s="118"/>
      <c r="C74" s="117"/>
      <c r="D74" s="117"/>
      <c r="E74" s="117"/>
      <c r="F74" s="117"/>
    </row>
    <row r="75" spans="3:6" ht="18.75">
      <c r="C75" s="117"/>
      <c r="D75" s="117"/>
      <c r="E75" s="117"/>
      <c r="F75" s="117"/>
    </row>
    <row r="76" spans="3:6" ht="18.75">
      <c r="C76" s="117"/>
      <c r="D76" s="117"/>
      <c r="E76" s="117"/>
      <c r="F76" s="117"/>
    </row>
    <row r="77" spans="3:6" ht="18.75">
      <c r="C77" s="117"/>
      <c r="D77" s="117"/>
      <c r="E77" s="117"/>
      <c r="F77" s="117"/>
    </row>
    <row r="78" spans="3:6" ht="18.75">
      <c r="C78" s="117"/>
      <c r="D78" s="117"/>
      <c r="E78" s="117"/>
      <c r="F78" s="117"/>
    </row>
    <row r="79" spans="3:6" ht="18.75">
      <c r="C79" s="117"/>
      <c r="D79" s="117"/>
      <c r="E79" s="117"/>
      <c r="F79" s="117"/>
    </row>
    <row r="80" spans="3:6" ht="18.75">
      <c r="C80" s="117"/>
      <c r="D80" s="117"/>
      <c r="E80" s="117"/>
      <c r="F80" s="117"/>
    </row>
    <row r="81" spans="3:6" ht="18.75">
      <c r="C81" s="117"/>
      <c r="D81" s="117"/>
      <c r="E81" s="117"/>
      <c r="F81" s="117"/>
    </row>
    <row r="82" spans="3:6" ht="18.75">
      <c r="C82" s="117"/>
      <c r="D82" s="117"/>
      <c r="E82" s="117"/>
      <c r="F82" s="117"/>
    </row>
    <row r="83" spans="3:6" ht="18.75">
      <c r="C83" s="117"/>
      <c r="D83" s="117"/>
      <c r="E83" s="117"/>
      <c r="F83" s="117"/>
    </row>
    <row r="84" spans="3:6" ht="18.75">
      <c r="C84" s="117"/>
      <c r="D84" s="117"/>
      <c r="E84" s="117"/>
      <c r="F84" s="117"/>
    </row>
    <row r="85" spans="3:6" ht="18.75">
      <c r="C85" s="117"/>
      <c r="D85" s="117"/>
      <c r="E85" s="117"/>
      <c r="F85" s="117"/>
    </row>
    <row r="86" spans="3:6" ht="18.75">
      <c r="C86" s="117"/>
      <c r="D86" s="117"/>
      <c r="E86" s="117"/>
      <c r="F86" s="117"/>
    </row>
    <row r="87" spans="3:6" ht="18.75">
      <c r="C87" s="117"/>
      <c r="D87" s="117"/>
      <c r="E87" s="117"/>
      <c r="F87" s="117"/>
    </row>
    <row r="88" spans="3:6" ht="18.75">
      <c r="C88" s="117"/>
      <c r="D88" s="117"/>
      <c r="E88" s="117"/>
      <c r="F88" s="117"/>
    </row>
    <row r="89" spans="3:6" ht="18.75">
      <c r="C89" s="117"/>
      <c r="D89" s="117"/>
      <c r="E89" s="117"/>
      <c r="F89" s="117"/>
    </row>
    <row r="90" spans="3:6" ht="18.75">
      <c r="C90" s="117"/>
      <c r="D90" s="117"/>
      <c r="E90" s="117"/>
      <c r="F90" s="117"/>
    </row>
    <row r="91" spans="3:6" ht="18.75">
      <c r="C91" s="117"/>
      <c r="D91" s="117"/>
      <c r="E91" s="117"/>
      <c r="F91" s="117"/>
    </row>
    <row r="92" spans="3:6" ht="18.75">
      <c r="C92" s="117"/>
      <c r="D92" s="117"/>
      <c r="E92" s="117"/>
      <c r="F92" s="117"/>
    </row>
    <row r="93" spans="3:6" ht="18.75">
      <c r="C93" s="117"/>
      <c r="D93" s="117"/>
      <c r="E93" s="117"/>
      <c r="F93" s="117"/>
    </row>
    <row r="94" spans="3:6" ht="18.75">
      <c r="C94" s="117"/>
      <c r="D94" s="117"/>
      <c r="E94" s="117"/>
      <c r="F94" s="117"/>
    </row>
    <row r="95" spans="3:6" ht="18.75">
      <c r="C95" s="117"/>
      <c r="D95" s="117"/>
      <c r="E95" s="117"/>
      <c r="F95" s="117"/>
    </row>
    <row r="96" spans="3:6" ht="18.75">
      <c r="C96" s="117"/>
      <c r="D96" s="117"/>
      <c r="E96" s="117"/>
      <c r="F96" s="117"/>
    </row>
    <row r="97" spans="3:6" ht="18.75">
      <c r="C97" s="117"/>
      <c r="D97" s="117"/>
      <c r="E97" s="117"/>
      <c r="F97" s="117"/>
    </row>
    <row r="98" spans="3:6" ht="18.75">
      <c r="C98" s="117"/>
      <c r="D98" s="117"/>
      <c r="E98" s="117"/>
      <c r="F98" s="117"/>
    </row>
    <row r="99" spans="3:6" ht="18.75">
      <c r="C99" s="117"/>
      <c r="D99" s="117"/>
      <c r="E99" s="117"/>
      <c r="F99" s="117"/>
    </row>
    <row r="100" spans="3:6" ht="18.75">
      <c r="C100" s="117"/>
      <c r="D100" s="117"/>
      <c r="E100" s="117"/>
      <c r="F100" s="117"/>
    </row>
    <row r="101" spans="3:6" ht="18.75">
      <c r="C101" s="117"/>
      <c r="D101" s="117"/>
      <c r="E101" s="117"/>
      <c r="F101" s="117"/>
    </row>
    <row r="102" spans="3:6" ht="18.75">
      <c r="C102" s="117"/>
      <c r="D102" s="117"/>
      <c r="E102" s="117"/>
      <c r="F102" s="117"/>
    </row>
    <row r="103" spans="3:6" ht="18.75">
      <c r="C103" s="117"/>
      <c r="D103" s="117"/>
      <c r="E103" s="117"/>
      <c r="F103" s="117"/>
    </row>
    <row r="104" spans="3:6" ht="18.75">
      <c r="C104" s="117"/>
      <c r="D104" s="117"/>
      <c r="E104" s="117"/>
      <c r="F104" s="117"/>
    </row>
    <row r="105" spans="3:6" ht="18.75">
      <c r="C105" s="117"/>
      <c r="D105" s="117"/>
      <c r="E105" s="117"/>
      <c r="F105" s="117"/>
    </row>
    <row r="106" spans="4:6" ht="18.75">
      <c r="D106" s="117"/>
      <c r="E106" s="117"/>
      <c r="F106" s="117"/>
    </row>
    <row r="107" spans="4:6" ht="18.75">
      <c r="D107" s="117"/>
      <c r="E107" s="117"/>
      <c r="F107" s="117"/>
    </row>
    <row r="108" spans="4:6" ht="18.75">
      <c r="D108" s="117"/>
      <c r="E108" s="117"/>
      <c r="F108" s="117"/>
    </row>
    <row r="109" spans="4:6" ht="18.75">
      <c r="D109" s="117"/>
      <c r="E109" s="117"/>
      <c r="F109" s="117"/>
    </row>
    <row r="110" spans="4:6" ht="18.75">
      <c r="D110" s="117"/>
      <c r="E110" s="117"/>
      <c r="F110" s="117"/>
    </row>
  </sheetData>
  <sheetProtection/>
  <mergeCells count="18">
    <mergeCell ref="B48:C48"/>
    <mergeCell ref="D48:E48"/>
    <mergeCell ref="C8:E8"/>
    <mergeCell ref="E1:G1"/>
    <mergeCell ref="A2:G2"/>
    <mergeCell ref="C4:E4"/>
    <mergeCell ref="C5:E5"/>
    <mergeCell ref="C6:E6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</mergeCells>
  <printOptions/>
  <pageMargins left="0.7" right="0.7" top="0.75" bottom="0.75" header="0.3" footer="0.3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110"/>
  <sheetViews>
    <sheetView zoomScale="72" zoomScaleNormal="72" zoomScalePageLayoutView="0" workbookViewId="0" topLeftCell="A1">
      <selection activeCell="D21" sqref="D21:D22"/>
    </sheetView>
  </sheetViews>
  <sheetFormatPr defaultColWidth="8.8515625" defaultRowHeight="15"/>
  <cols>
    <col min="1" max="1" width="5.00390625" style="72" customWidth="1"/>
    <col min="2" max="2" width="72.421875" style="72" customWidth="1"/>
    <col min="3" max="3" width="15.28125" style="72" customWidth="1"/>
    <col min="4" max="4" width="11.57421875" style="72" customWidth="1"/>
    <col min="5" max="5" width="15.140625" style="72" customWidth="1"/>
    <col min="6" max="6" width="16.00390625" style="72" customWidth="1"/>
    <col min="7" max="7" width="24.00390625" style="75" customWidth="1"/>
    <col min="8" max="8" width="11.140625" style="76" customWidth="1"/>
    <col min="9" max="9" width="12.8515625" style="76" customWidth="1"/>
    <col min="10" max="16384" width="8.8515625" style="76" customWidth="1"/>
  </cols>
  <sheetData>
    <row r="1" spans="5:7" ht="18.75">
      <c r="E1" s="180" t="s">
        <v>41</v>
      </c>
      <c r="F1" s="180"/>
      <c r="G1" s="180"/>
    </row>
    <row r="2" spans="1:7" ht="40.5" customHeight="1">
      <c r="A2" s="181" t="s">
        <v>123</v>
      </c>
      <c r="B2" s="181"/>
      <c r="C2" s="181"/>
      <c r="D2" s="181"/>
      <c r="E2" s="181"/>
      <c r="F2" s="181"/>
      <c r="G2" s="181"/>
    </row>
    <row r="3" spans="2:6" ht="19.5">
      <c r="B3" s="96"/>
      <c r="C3" s="97"/>
      <c r="D3" s="97"/>
      <c r="E3" s="97"/>
      <c r="F3" s="97"/>
    </row>
    <row r="4" spans="2:6" ht="19.5">
      <c r="B4" s="73" t="s">
        <v>0</v>
      </c>
      <c r="C4" s="182" t="s">
        <v>110</v>
      </c>
      <c r="D4" s="167"/>
      <c r="E4" s="167"/>
      <c r="F4" s="74"/>
    </row>
    <row r="5" spans="2:6" ht="19.5">
      <c r="B5" s="73" t="s">
        <v>1</v>
      </c>
      <c r="C5" s="183">
        <v>1</v>
      </c>
      <c r="D5" s="184"/>
      <c r="E5" s="184"/>
      <c r="F5" s="77"/>
    </row>
    <row r="6" spans="2:6" ht="19.5">
      <c r="B6" s="78" t="s">
        <v>2</v>
      </c>
      <c r="C6" s="183">
        <v>3250.9</v>
      </c>
      <c r="D6" s="184"/>
      <c r="E6" s="184"/>
      <c r="F6" s="77"/>
    </row>
    <row r="7" spans="2:6" ht="19.5">
      <c r="B7" s="78" t="s">
        <v>89</v>
      </c>
      <c r="C7" s="79">
        <v>370</v>
      </c>
      <c r="D7" s="80"/>
      <c r="E7" s="81"/>
      <c r="F7" s="77"/>
    </row>
    <row r="8" spans="2:6" ht="39">
      <c r="B8" s="92" t="s">
        <v>96</v>
      </c>
      <c r="C8" s="177"/>
      <c r="D8" s="178"/>
      <c r="E8" s="179"/>
      <c r="F8" s="83"/>
    </row>
    <row r="9" spans="2:6" ht="19.5">
      <c r="B9" s="82" t="s">
        <v>91</v>
      </c>
      <c r="C9" s="84">
        <v>1362670.02</v>
      </c>
      <c r="D9" s="85"/>
      <c r="E9" s="86"/>
      <c r="F9" s="83"/>
    </row>
    <row r="10" spans="2:5" ht="18.75">
      <c r="B10" s="87" t="s">
        <v>87</v>
      </c>
      <c r="C10" s="88">
        <v>7.5</v>
      </c>
      <c r="D10" s="66"/>
      <c r="E10" s="46"/>
    </row>
    <row r="11" spans="2:5" ht="18.75">
      <c r="B11" s="87" t="s">
        <v>93</v>
      </c>
      <c r="C11" s="88">
        <f>12*D50</f>
        <v>0</v>
      </c>
      <c r="D11" s="66"/>
      <c r="E11" s="46"/>
    </row>
    <row r="12" spans="2:5" ht="18.75">
      <c r="B12" s="87" t="s">
        <v>88</v>
      </c>
      <c r="C12" s="89">
        <f>C6*C10*12</f>
        <v>292581</v>
      </c>
      <c r="D12" s="66">
        <f>C12/12</f>
        <v>24381.75</v>
      </c>
      <c r="E12" s="46"/>
    </row>
    <row r="13" spans="1:7" ht="18.75">
      <c r="A13" s="165"/>
      <c r="B13" s="166"/>
      <c r="C13" s="166"/>
      <c r="D13" s="166"/>
      <c r="E13" s="167"/>
      <c r="F13" s="167"/>
      <c r="G13" s="167"/>
    </row>
    <row r="14" spans="1:7" ht="18.75">
      <c r="A14" s="98"/>
      <c r="B14" s="99"/>
      <c r="C14" s="99"/>
      <c r="D14" s="100"/>
      <c r="E14" s="101"/>
      <c r="F14" s="102"/>
      <c r="G14" s="102"/>
    </row>
    <row r="15" spans="1:7" ht="18.75">
      <c r="A15" s="168" t="s">
        <v>4</v>
      </c>
      <c r="B15" s="141" t="s">
        <v>5</v>
      </c>
      <c r="C15" s="170" t="s">
        <v>32</v>
      </c>
      <c r="D15" s="172" t="s">
        <v>43</v>
      </c>
      <c r="E15" s="173"/>
      <c r="F15" s="170" t="s">
        <v>80</v>
      </c>
      <c r="G15" s="174" t="s">
        <v>52</v>
      </c>
    </row>
    <row r="16" spans="1:7" ht="75">
      <c r="A16" s="169"/>
      <c r="B16" s="142"/>
      <c r="C16" s="171"/>
      <c r="D16" s="94" t="s">
        <v>6</v>
      </c>
      <c r="E16" s="94" t="s">
        <v>42</v>
      </c>
      <c r="F16" s="171"/>
      <c r="G16" s="175"/>
    </row>
    <row r="17" spans="1:7" ht="18.75">
      <c r="A17" s="103" t="s">
        <v>7</v>
      </c>
      <c r="B17" s="13" t="s">
        <v>31</v>
      </c>
      <c r="C17" s="15">
        <f>D17*C6</f>
        <v>15084.176</v>
      </c>
      <c r="D17" s="15">
        <v>4.64</v>
      </c>
      <c r="E17" s="15">
        <f>C17*12</f>
        <v>181010.112</v>
      </c>
      <c r="F17" s="15">
        <f>C17*12</f>
        <v>181010.112</v>
      </c>
      <c r="G17" s="40"/>
    </row>
    <row r="18" spans="1:7" ht="18.75">
      <c r="A18" s="95" t="s">
        <v>10</v>
      </c>
      <c r="B18" s="18" t="s">
        <v>11</v>
      </c>
      <c r="C18" s="15">
        <f>0.47*C6</f>
        <v>1527.923</v>
      </c>
      <c r="D18" s="15">
        <v>0.47</v>
      </c>
      <c r="E18" s="15">
        <f>C18*12</f>
        <v>18335.076</v>
      </c>
      <c r="F18" s="15">
        <f aca="true" t="shared" si="0" ref="F18:F27">C18*12</f>
        <v>18335.076</v>
      </c>
      <c r="G18" s="3"/>
    </row>
    <row r="19" spans="1:7" ht="18.75">
      <c r="A19" s="95" t="s">
        <v>12</v>
      </c>
      <c r="B19" s="18" t="s">
        <v>33</v>
      </c>
      <c r="C19" s="15">
        <v>1350</v>
      </c>
      <c r="D19" s="15">
        <f>C19/C6</f>
        <v>0.4152696176443446</v>
      </c>
      <c r="E19" s="15">
        <f>C19*12</f>
        <v>16200</v>
      </c>
      <c r="F19" s="15">
        <f t="shared" si="0"/>
        <v>16200</v>
      </c>
      <c r="G19" s="3"/>
    </row>
    <row r="20" spans="1:7" ht="18.75">
      <c r="A20" s="104" t="s">
        <v>13</v>
      </c>
      <c r="B20" s="46" t="s">
        <v>58</v>
      </c>
      <c r="C20" s="15">
        <f>E20/12</f>
        <v>111</v>
      </c>
      <c r="D20" s="15">
        <f>C20/C6</f>
        <v>0.03414439078409056</v>
      </c>
      <c r="E20" s="3">
        <v>1332</v>
      </c>
      <c r="F20" s="15">
        <f t="shared" si="0"/>
        <v>1332</v>
      </c>
      <c r="G20" s="3"/>
    </row>
    <row r="21" spans="1:7" ht="18.75">
      <c r="A21" s="104" t="s">
        <v>14</v>
      </c>
      <c r="B21" s="1" t="s">
        <v>38</v>
      </c>
      <c r="C21" s="15">
        <f>E21/12</f>
        <v>72.45833333333333</v>
      </c>
      <c r="D21" s="15">
        <f>C21/C6</f>
        <v>0.022288699539614668</v>
      </c>
      <c r="E21" s="15">
        <f>C7*2.35</f>
        <v>869.5</v>
      </c>
      <c r="F21" s="15">
        <f t="shared" si="0"/>
        <v>869.5</v>
      </c>
      <c r="G21" s="3"/>
    </row>
    <row r="22" spans="1:7" ht="18.75">
      <c r="A22" s="104" t="s">
        <v>45</v>
      </c>
      <c r="B22" s="1" t="s">
        <v>85</v>
      </c>
      <c r="C22" s="15">
        <f>E22/12</f>
        <v>49.95000000000001</v>
      </c>
      <c r="D22" s="15">
        <f>C22/C7</f>
        <v>0.13500000000000004</v>
      </c>
      <c r="E22" s="15">
        <f>C7*1.62</f>
        <v>599.4000000000001</v>
      </c>
      <c r="F22" s="15">
        <f t="shared" si="0"/>
        <v>599.4000000000001</v>
      </c>
      <c r="G22" s="3"/>
    </row>
    <row r="23" spans="1:7" s="105" customFormat="1" ht="18.75">
      <c r="A23" s="104"/>
      <c r="B23" s="1" t="s">
        <v>37</v>
      </c>
      <c r="C23" s="15">
        <f>C12*12%/12</f>
        <v>2925.81</v>
      </c>
      <c r="D23" s="15">
        <f>C23/C6</f>
        <v>0.8999999999999999</v>
      </c>
      <c r="E23" s="3">
        <f>C12*12%</f>
        <v>35109.72</v>
      </c>
      <c r="F23" s="15">
        <f t="shared" si="0"/>
        <v>35109.72</v>
      </c>
      <c r="G23" s="3"/>
    </row>
    <row r="24" spans="1:7" ht="37.5">
      <c r="A24" s="104"/>
      <c r="B24" s="1" t="s">
        <v>83</v>
      </c>
      <c r="C24" s="15">
        <f>C12*0.9%/12</f>
        <v>219.43575</v>
      </c>
      <c r="D24" s="15">
        <f>C24/C6</f>
        <v>0.0675</v>
      </c>
      <c r="E24" s="3">
        <f>C12*0.9%</f>
        <v>2633.2290000000003</v>
      </c>
      <c r="F24" s="15">
        <f t="shared" si="0"/>
        <v>2633.2290000000003</v>
      </c>
      <c r="G24" s="3"/>
    </row>
    <row r="25" spans="1:7" s="105" customFormat="1" ht="18.75">
      <c r="A25" s="104"/>
      <c r="B25" s="1" t="s">
        <v>84</v>
      </c>
      <c r="C25" s="15">
        <f>C12*2.5%/12</f>
        <v>609.54375</v>
      </c>
      <c r="D25" s="15">
        <f>C25/C6</f>
        <v>0.1875</v>
      </c>
      <c r="E25" s="3">
        <f>C25*12</f>
        <v>7314.525000000001</v>
      </c>
      <c r="F25" s="15">
        <f t="shared" si="0"/>
        <v>7314.525000000001</v>
      </c>
      <c r="G25" s="3"/>
    </row>
    <row r="26" spans="1:7" s="107" customFormat="1" ht="18.75">
      <c r="A26" s="106"/>
      <c r="B26" s="48" t="s">
        <v>108</v>
      </c>
      <c r="C26" s="49">
        <f>E26/12</f>
        <v>1135.55835</v>
      </c>
      <c r="D26" s="49">
        <f>E26/C6/12</f>
        <v>0.349305838383217</v>
      </c>
      <c r="E26" s="50">
        <f>C9*1%</f>
        <v>13626.700200000001</v>
      </c>
      <c r="F26" s="15">
        <f t="shared" si="0"/>
        <v>13626.7002</v>
      </c>
      <c r="G26" s="50"/>
    </row>
    <row r="27" spans="1:7" ht="18.75">
      <c r="A27" s="104"/>
      <c r="B27" s="1" t="s">
        <v>90</v>
      </c>
      <c r="C27" s="15">
        <v>3752.6</v>
      </c>
      <c r="D27" s="15"/>
      <c r="E27" s="3">
        <f>C27*12</f>
        <v>45031.2</v>
      </c>
      <c r="F27" s="15">
        <f t="shared" si="0"/>
        <v>45031.2</v>
      </c>
      <c r="G27" s="3"/>
    </row>
    <row r="28" spans="1:7" s="109" customFormat="1" ht="18.75">
      <c r="A28" s="108"/>
      <c r="B28" s="66" t="s">
        <v>92</v>
      </c>
      <c r="C28" s="14">
        <f>SUM(C17:C27)</f>
        <v>26838.45518333333</v>
      </c>
      <c r="D28" s="14">
        <f>SUM(D17:D27)</f>
        <v>7.221008546351266</v>
      </c>
      <c r="E28" s="14">
        <f>SUM(E17:E27)</f>
        <v>322061.4622</v>
      </c>
      <c r="F28" s="14">
        <f>SUM(F17:F27)</f>
        <v>322061.4622</v>
      </c>
      <c r="G28" s="67"/>
    </row>
    <row r="29" spans="1:7" s="105" customFormat="1" ht="18.75">
      <c r="A29" s="104"/>
      <c r="B29" s="1"/>
      <c r="C29" s="15"/>
      <c r="D29" s="15"/>
      <c r="E29" s="3"/>
      <c r="F29" s="3"/>
      <c r="G29" s="3"/>
    </row>
    <row r="30" spans="1:7" s="105" customFormat="1" ht="18.75">
      <c r="A30" s="104"/>
      <c r="B30" s="1"/>
      <c r="C30" s="15"/>
      <c r="D30" s="15"/>
      <c r="E30" s="3"/>
      <c r="F30" s="3"/>
      <c r="G30" s="3"/>
    </row>
    <row r="31" spans="1:7" ht="37.5">
      <c r="A31" s="104"/>
      <c r="B31" s="90" t="s">
        <v>94</v>
      </c>
      <c r="C31" s="91">
        <f>(C10-D28)*C6+D50</f>
        <v>906.9733166666698</v>
      </c>
      <c r="D31" s="91">
        <f>C31/C6</f>
        <v>0.2789914536487341</v>
      </c>
      <c r="E31" s="91">
        <f>C31*12</f>
        <v>10883.679800000038</v>
      </c>
      <c r="F31" s="91">
        <f>E31</f>
        <v>10883.679800000038</v>
      </c>
      <c r="G31" s="3"/>
    </row>
    <row r="32" spans="1:7" ht="18.75">
      <c r="A32" s="104"/>
      <c r="B32" s="1"/>
      <c r="C32" s="15"/>
      <c r="D32" s="15"/>
      <c r="E32" s="3"/>
      <c r="F32" s="3"/>
      <c r="G32" s="3"/>
    </row>
    <row r="33" spans="1:7" ht="18.75">
      <c r="A33" s="104"/>
      <c r="B33" s="1"/>
      <c r="C33" s="15"/>
      <c r="D33" s="15"/>
      <c r="E33" s="3"/>
      <c r="F33" s="3"/>
      <c r="G33" s="3"/>
    </row>
    <row r="34" spans="1:7" ht="18.75">
      <c r="A34" s="104"/>
      <c r="B34" s="1"/>
      <c r="C34" s="15"/>
      <c r="D34" s="15"/>
      <c r="E34" s="3"/>
      <c r="F34" s="3"/>
      <c r="G34" s="3"/>
    </row>
    <row r="35" spans="1:7" ht="18.75">
      <c r="A35" s="104"/>
      <c r="B35" s="1"/>
      <c r="C35" s="15"/>
      <c r="D35" s="15"/>
      <c r="E35" s="3"/>
      <c r="F35" s="3"/>
      <c r="G35" s="3"/>
    </row>
    <row r="36" spans="1:7" ht="18.75">
      <c r="A36" s="104"/>
      <c r="B36" s="1"/>
      <c r="C36" s="15"/>
      <c r="D36" s="15"/>
      <c r="E36" s="3"/>
      <c r="F36" s="3"/>
      <c r="G36" s="3"/>
    </row>
    <row r="37" spans="1:7" ht="18.75">
      <c r="A37" s="104"/>
      <c r="B37" s="1"/>
      <c r="C37" s="15"/>
      <c r="D37" s="15"/>
      <c r="E37" s="3"/>
      <c r="F37" s="3"/>
      <c r="G37" s="3"/>
    </row>
    <row r="38" spans="1:7" ht="18.75">
      <c r="A38" s="104"/>
      <c r="B38" s="1"/>
      <c r="C38" s="15"/>
      <c r="D38" s="15"/>
      <c r="E38" s="3"/>
      <c r="F38" s="3"/>
      <c r="G38" s="3"/>
    </row>
    <row r="39" spans="1:7" ht="18.75">
      <c r="A39" s="104"/>
      <c r="B39" s="1"/>
      <c r="C39" s="15"/>
      <c r="D39" s="15"/>
      <c r="E39" s="3"/>
      <c r="F39" s="3"/>
      <c r="G39" s="3"/>
    </row>
    <row r="40" spans="1:7" ht="18.75">
      <c r="A40" s="104"/>
      <c r="B40" s="1"/>
      <c r="C40" s="15"/>
      <c r="D40" s="15"/>
      <c r="E40" s="3"/>
      <c r="F40" s="3"/>
      <c r="G40" s="3"/>
    </row>
    <row r="41" spans="1:7" ht="18.75">
      <c r="A41" s="104"/>
      <c r="B41" s="1"/>
      <c r="C41" s="15"/>
      <c r="D41" s="15"/>
      <c r="E41" s="3"/>
      <c r="F41" s="3"/>
      <c r="G41" s="3"/>
    </row>
    <row r="42" spans="1:7" ht="18.75">
      <c r="A42" s="95"/>
      <c r="B42" s="18"/>
      <c r="C42" s="14"/>
      <c r="D42" s="14"/>
      <c r="E42" s="14"/>
      <c r="F42" s="14"/>
      <c r="G42" s="14"/>
    </row>
    <row r="43" spans="1:7" ht="18.75">
      <c r="A43" s="104"/>
      <c r="B43" s="1"/>
      <c r="C43" s="15"/>
      <c r="D43" s="15"/>
      <c r="E43" s="3"/>
      <c r="F43" s="3"/>
      <c r="G43" s="3"/>
    </row>
    <row r="44" spans="1:7" ht="18.75">
      <c r="A44" s="110"/>
      <c r="B44" s="19"/>
      <c r="C44" s="14"/>
      <c r="D44" s="20"/>
      <c r="E44" s="62"/>
      <c r="F44" s="20"/>
      <c r="G44" s="20"/>
    </row>
    <row r="45" spans="1:7" ht="18.75">
      <c r="A45" s="22"/>
      <c r="B45" s="22"/>
      <c r="C45" s="14"/>
      <c r="D45" s="14"/>
      <c r="E45" s="62"/>
      <c r="F45" s="14"/>
      <c r="G45" s="14"/>
    </row>
    <row r="46" spans="1:7" ht="18.75">
      <c r="A46" s="22"/>
      <c r="B46" s="22"/>
      <c r="C46" s="23"/>
      <c r="D46" s="15"/>
      <c r="E46" s="23"/>
      <c r="F46" s="23"/>
      <c r="G46" s="111"/>
    </row>
    <row r="47" spans="1:7" ht="18.75">
      <c r="A47" s="95"/>
      <c r="B47" s="22"/>
      <c r="C47" s="14"/>
      <c r="D47" s="14"/>
      <c r="E47" s="14"/>
      <c r="F47" s="14"/>
      <c r="G47" s="14"/>
    </row>
    <row r="48" spans="1:7" ht="18.75">
      <c r="A48" s="95"/>
      <c r="B48" s="131"/>
      <c r="C48" s="176"/>
      <c r="D48" s="133"/>
      <c r="E48" s="134"/>
      <c r="F48" s="55"/>
      <c r="G48" s="14"/>
    </row>
    <row r="49" spans="1:6" ht="18.75">
      <c r="A49" s="112"/>
      <c r="B49" s="112"/>
      <c r="C49" s="113"/>
      <c r="D49" s="113"/>
      <c r="E49" s="113"/>
      <c r="F49" s="113"/>
    </row>
    <row r="50" spans="1:4" ht="18.75">
      <c r="A50" s="112"/>
      <c r="B50" s="158" t="s">
        <v>34</v>
      </c>
      <c r="C50" s="158"/>
      <c r="D50" s="26">
        <f>C52/100*88</f>
        <v>0</v>
      </c>
    </row>
    <row r="51" spans="1:6" ht="18.75">
      <c r="A51" s="112"/>
      <c r="B51" s="112"/>
      <c r="C51" s="113"/>
      <c r="D51" s="113"/>
      <c r="E51" s="113"/>
      <c r="F51" s="113"/>
    </row>
    <row r="52" spans="1:7" ht="18.75">
      <c r="A52" s="114"/>
      <c r="B52" s="22" t="s">
        <v>28</v>
      </c>
      <c r="C52" s="93"/>
      <c r="D52" s="115"/>
      <c r="E52" s="115"/>
      <c r="F52" s="115"/>
      <c r="G52" s="116"/>
    </row>
    <row r="53" spans="1:7" ht="18.75">
      <c r="A53" s="114"/>
      <c r="B53" s="95" t="s">
        <v>51</v>
      </c>
      <c r="C53" s="59"/>
      <c r="D53" s="115"/>
      <c r="E53" s="115"/>
      <c r="F53" s="115"/>
      <c r="G53" s="116"/>
    </row>
    <row r="54" spans="1:7" ht="18.75">
      <c r="A54" s="114"/>
      <c r="B54" s="18" t="s">
        <v>64</v>
      </c>
      <c r="C54" s="59"/>
      <c r="D54" s="115"/>
      <c r="E54" s="115"/>
      <c r="F54" s="115"/>
      <c r="G54" s="116"/>
    </row>
    <row r="55" spans="1:7" ht="18.75">
      <c r="A55" s="114"/>
      <c r="B55" s="22" t="s">
        <v>29</v>
      </c>
      <c r="C55" s="59"/>
      <c r="D55" s="115"/>
      <c r="E55" s="115"/>
      <c r="F55" s="115"/>
      <c r="G55" s="116"/>
    </row>
    <row r="56" spans="1:7" ht="18.75">
      <c r="A56" s="114"/>
      <c r="B56" s="18" t="s">
        <v>30</v>
      </c>
      <c r="C56" s="60"/>
      <c r="D56" s="115"/>
      <c r="E56" s="115"/>
      <c r="F56" s="115"/>
      <c r="G56" s="116"/>
    </row>
    <row r="57" spans="1:7" ht="18.75">
      <c r="A57" s="114"/>
      <c r="B57" s="18" t="s">
        <v>65</v>
      </c>
      <c r="C57" s="59"/>
      <c r="D57" s="115"/>
      <c r="E57" s="115"/>
      <c r="F57" s="115"/>
      <c r="G57" s="116"/>
    </row>
    <row r="58" spans="1:7" ht="18.75">
      <c r="A58" s="114"/>
      <c r="B58" s="18" t="s">
        <v>82</v>
      </c>
      <c r="C58" s="59"/>
      <c r="D58" s="115"/>
      <c r="E58" s="115"/>
      <c r="F58" s="115"/>
      <c r="G58" s="116"/>
    </row>
    <row r="59" spans="1:7" ht="18.75">
      <c r="A59" s="114"/>
      <c r="B59" s="115"/>
      <c r="C59" s="115"/>
      <c r="D59" s="115"/>
      <c r="E59" s="116"/>
      <c r="F59" s="76"/>
      <c r="G59" s="76"/>
    </row>
    <row r="60" spans="1:7" ht="18.75">
      <c r="A60" s="114"/>
      <c r="B60" s="159"/>
      <c r="C60" s="160"/>
      <c r="D60" s="160"/>
      <c r="E60" s="161"/>
      <c r="F60" s="76"/>
      <c r="G60" s="76"/>
    </row>
    <row r="61" spans="1:7" ht="51" customHeight="1">
      <c r="A61" s="114"/>
      <c r="B61" s="162" t="s">
        <v>95</v>
      </c>
      <c r="C61" s="163"/>
      <c r="D61" s="163"/>
      <c r="E61" s="164"/>
      <c r="F61" s="76"/>
      <c r="G61" s="76"/>
    </row>
    <row r="62" spans="1:7" ht="18.75">
      <c r="A62" s="57" t="s">
        <v>39</v>
      </c>
      <c r="B62" s="57"/>
      <c r="C62" s="117"/>
      <c r="D62" s="57"/>
      <c r="E62" s="115"/>
      <c r="F62" s="115"/>
      <c r="G62" s="116"/>
    </row>
    <row r="63" spans="1:6" ht="18.75">
      <c r="A63" s="112"/>
      <c r="B63" s="112"/>
      <c r="C63" s="117"/>
      <c r="D63" s="113"/>
      <c r="E63" s="113"/>
      <c r="F63" s="113"/>
    </row>
    <row r="64" spans="1:6" ht="18.75">
      <c r="A64" s="118"/>
      <c r="B64" s="118"/>
      <c r="C64" s="117"/>
      <c r="D64" s="117"/>
      <c r="E64" s="117"/>
      <c r="F64" s="117"/>
    </row>
    <row r="65" spans="1:6" ht="18.75">
      <c r="A65" s="118"/>
      <c r="B65" s="118"/>
      <c r="C65" s="117"/>
      <c r="D65" s="117"/>
      <c r="E65" s="117"/>
      <c r="F65" s="117"/>
    </row>
    <row r="66" spans="1:6" ht="18.75">
      <c r="A66" s="118"/>
      <c r="B66" s="118"/>
      <c r="C66" s="117"/>
      <c r="D66" s="117"/>
      <c r="E66" s="117"/>
      <c r="F66" s="117"/>
    </row>
    <row r="67" spans="1:6" ht="18.75">
      <c r="A67" s="118"/>
      <c r="B67" s="118"/>
      <c r="C67" s="117"/>
      <c r="D67" s="117"/>
      <c r="E67" s="117"/>
      <c r="F67" s="117"/>
    </row>
    <row r="68" spans="1:6" ht="18.75">
      <c r="A68" s="118"/>
      <c r="B68" s="118"/>
      <c r="C68" s="117"/>
      <c r="D68" s="117"/>
      <c r="E68" s="117"/>
      <c r="F68" s="117"/>
    </row>
    <row r="69" spans="1:6" ht="18.75">
      <c r="A69" s="118"/>
      <c r="B69" s="118"/>
      <c r="C69" s="117"/>
      <c r="D69" s="117"/>
      <c r="E69" s="117"/>
      <c r="F69" s="117"/>
    </row>
    <row r="70" spans="1:6" ht="18.75">
      <c r="A70" s="118"/>
      <c r="B70" s="118"/>
      <c r="C70" s="117"/>
      <c r="D70" s="117"/>
      <c r="E70" s="117"/>
      <c r="F70" s="117"/>
    </row>
    <row r="71" spans="1:6" ht="18.75">
      <c r="A71" s="118"/>
      <c r="B71" s="118"/>
      <c r="C71" s="117"/>
      <c r="D71" s="117"/>
      <c r="E71" s="117"/>
      <c r="F71" s="117"/>
    </row>
    <row r="72" spans="1:6" ht="18.75">
      <c r="A72" s="118"/>
      <c r="B72" s="118"/>
      <c r="C72" s="117"/>
      <c r="D72" s="117"/>
      <c r="E72" s="117"/>
      <c r="F72" s="117"/>
    </row>
    <row r="73" spans="1:6" ht="18.75">
      <c r="A73" s="118"/>
      <c r="B73" s="118"/>
      <c r="C73" s="117"/>
      <c r="D73" s="117"/>
      <c r="E73" s="117"/>
      <c r="F73" s="117"/>
    </row>
    <row r="74" spans="1:6" ht="18.75">
      <c r="A74" s="118"/>
      <c r="B74" s="118"/>
      <c r="C74" s="117"/>
      <c r="D74" s="117"/>
      <c r="E74" s="117"/>
      <c r="F74" s="117"/>
    </row>
    <row r="75" spans="3:6" ht="18.75">
      <c r="C75" s="117"/>
      <c r="D75" s="117"/>
      <c r="E75" s="117"/>
      <c r="F75" s="117"/>
    </row>
    <row r="76" spans="3:6" ht="18.75">
      <c r="C76" s="117"/>
      <c r="D76" s="117"/>
      <c r="E76" s="117"/>
      <c r="F76" s="117"/>
    </row>
    <row r="77" spans="3:6" ht="18.75">
      <c r="C77" s="117"/>
      <c r="D77" s="117"/>
      <c r="E77" s="117"/>
      <c r="F77" s="117"/>
    </row>
    <row r="78" spans="3:6" ht="18.75">
      <c r="C78" s="117"/>
      <c r="D78" s="117"/>
      <c r="E78" s="117"/>
      <c r="F78" s="117"/>
    </row>
    <row r="79" spans="3:6" ht="18.75">
      <c r="C79" s="117"/>
      <c r="D79" s="117"/>
      <c r="E79" s="117"/>
      <c r="F79" s="117"/>
    </row>
    <row r="80" spans="3:6" ht="18.75">
      <c r="C80" s="117"/>
      <c r="D80" s="117"/>
      <c r="E80" s="117"/>
      <c r="F80" s="117"/>
    </row>
    <row r="81" spans="3:6" ht="18.75">
      <c r="C81" s="117"/>
      <c r="D81" s="117"/>
      <c r="E81" s="117"/>
      <c r="F81" s="117"/>
    </row>
    <row r="82" spans="3:6" ht="18.75">
      <c r="C82" s="117"/>
      <c r="D82" s="117"/>
      <c r="E82" s="117"/>
      <c r="F82" s="117"/>
    </row>
    <row r="83" spans="3:6" ht="18.75">
      <c r="C83" s="117"/>
      <c r="D83" s="117"/>
      <c r="E83" s="117"/>
      <c r="F83" s="117"/>
    </row>
    <row r="84" spans="3:6" ht="18.75">
      <c r="C84" s="117"/>
      <c r="D84" s="117"/>
      <c r="E84" s="117"/>
      <c r="F84" s="117"/>
    </row>
    <row r="85" spans="3:6" ht="18.75">
      <c r="C85" s="117"/>
      <c r="D85" s="117"/>
      <c r="E85" s="117"/>
      <c r="F85" s="117"/>
    </row>
    <row r="86" spans="3:6" ht="18.75">
      <c r="C86" s="117"/>
      <c r="D86" s="117"/>
      <c r="E86" s="117"/>
      <c r="F86" s="117"/>
    </row>
    <row r="87" spans="3:6" ht="18.75">
      <c r="C87" s="117"/>
      <c r="D87" s="117"/>
      <c r="E87" s="117"/>
      <c r="F87" s="117"/>
    </row>
    <row r="88" spans="3:6" ht="18.75">
      <c r="C88" s="117"/>
      <c r="D88" s="117"/>
      <c r="E88" s="117"/>
      <c r="F88" s="117"/>
    </row>
    <row r="89" spans="3:6" ht="18.75">
      <c r="C89" s="117"/>
      <c r="D89" s="117"/>
      <c r="E89" s="117"/>
      <c r="F89" s="117"/>
    </row>
    <row r="90" spans="3:6" ht="18.75">
      <c r="C90" s="117"/>
      <c r="D90" s="117"/>
      <c r="E90" s="117"/>
      <c r="F90" s="117"/>
    </row>
    <row r="91" spans="3:6" ht="18.75">
      <c r="C91" s="117"/>
      <c r="D91" s="117"/>
      <c r="E91" s="117"/>
      <c r="F91" s="117"/>
    </row>
    <row r="92" spans="3:6" ht="18.75">
      <c r="C92" s="117"/>
      <c r="D92" s="117"/>
      <c r="E92" s="117"/>
      <c r="F92" s="117"/>
    </row>
    <row r="93" spans="3:6" ht="18.75">
      <c r="C93" s="117"/>
      <c r="D93" s="117"/>
      <c r="E93" s="117"/>
      <c r="F93" s="117"/>
    </row>
    <row r="94" spans="3:6" ht="18.75">
      <c r="C94" s="117"/>
      <c r="D94" s="117"/>
      <c r="E94" s="117"/>
      <c r="F94" s="117"/>
    </row>
    <row r="95" spans="3:6" ht="18.75">
      <c r="C95" s="117"/>
      <c r="D95" s="117"/>
      <c r="E95" s="117"/>
      <c r="F95" s="117"/>
    </row>
    <row r="96" spans="3:6" ht="18.75">
      <c r="C96" s="117"/>
      <c r="D96" s="117"/>
      <c r="E96" s="117"/>
      <c r="F96" s="117"/>
    </row>
    <row r="97" spans="3:6" ht="18.75">
      <c r="C97" s="117"/>
      <c r="D97" s="117"/>
      <c r="E97" s="117"/>
      <c r="F97" s="117"/>
    </row>
    <row r="98" spans="3:6" ht="18.75">
      <c r="C98" s="117"/>
      <c r="D98" s="117"/>
      <c r="E98" s="117"/>
      <c r="F98" s="117"/>
    </row>
    <row r="99" spans="3:6" ht="18.75">
      <c r="C99" s="117"/>
      <c r="D99" s="117"/>
      <c r="E99" s="117"/>
      <c r="F99" s="117"/>
    </row>
    <row r="100" spans="3:6" ht="18.75">
      <c r="C100" s="117"/>
      <c r="D100" s="117"/>
      <c r="E100" s="117"/>
      <c r="F100" s="117"/>
    </row>
    <row r="101" spans="3:6" ht="18.75">
      <c r="C101" s="117"/>
      <c r="D101" s="117"/>
      <c r="E101" s="117"/>
      <c r="F101" s="117"/>
    </row>
    <row r="102" spans="3:6" ht="18.75">
      <c r="C102" s="117"/>
      <c r="D102" s="117"/>
      <c r="E102" s="117"/>
      <c r="F102" s="117"/>
    </row>
    <row r="103" spans="3:6" ht="18.75">
      <c r="C103" s="117"/>
      <c r="D103" s="117"/>
      <c r="E103" s="117"/>
      <c r="F103" s="117"/>
    </row>
    <row r="104" spans="3:6" ht="18.75">
      <c r="C104" s="117"/>
      <c r="D104" s="117"/>
      <c r="E104" s="117"/>
      <c r="F104" s="117"/>
    </row>
    <row r="105" spans="3:6" ht="18.75">
      <c r="C105" s="117"/>
      <c r="D105" s="117"/>
      <c r="E105" s="117"/>
      <c r="F105" s="117"/>
    </row>
    <row r="106" spans="4:6" ht="18.75">
      <c r="D106" s="117"/>
      <c r="E106" s="117"/>
      <c r="F106" s="117"/>
    </row>
    <row r="107" spans="4:6" ht="18.75">
      <c r="D107" s="117"/>
      <c r="E107" s="117"/>
      <c r="F107" s="117"/>
    </row>
    <row r="108" spans="4:6" ht="18.75">
      <c r="D108" s="117"/>
      <c r="E108" s="117"/>
      <c r="F108" s="117"/>
    </row>
    <row r="109" spans="4:6" ht="18.75">
      <c r="D109" s="117"/>
      <c r="E109" s="117"/>
      <c r="F109" s="117"/>
    </row>
    <row r="110" spans="4:6" ht="18.75">
      <c r="D110" s="117"/>
      <c r="E110" s="117"/>
      <c r="F110" s="117"/>
    </row>
  </sheetData>
  <sheetProtection/>
  <mergeCells count="18">
    <mergeCell ref="B48:C48"/>
    <mergeCell ref="D48:E48"/>
    <mergeCell ref="C8:E8"/>
    <mergeCell ref="E1:G1"/>
    <mergeCell ref="A2:G2"/>
    <mergeCell ref="C4:E4"/>
    <mergeCell ref="C5:E5"/>
    <mergeCell ref="C6:E6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</mergeCells>
  <printOptions/>
  <pageMargins left="0.7" right="0.7" top="0.75" bottom="0.75" header="0.3" footer="0.3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10"/>
  <sheetViews>
    <sheetView zoomScale="72" zoomScaleNormal="72" zoomScalePageLayoutView="0" workbookViewId="0" topLeftCell="A1">
      <selection activeCell="D21" sqref="D21:D22"/>
    </sheetView>
  </sheetViews>
  <sheetFormatPr defaultColWidth="8.8515625" defaultRowHeight="15"/>
  <cols>
    <col min="1" max="1" width="5.00390625" style="72" customWidth="1"/>
    <col min="2" max="2" width="72.421875" style="72" customWidth="1"/>
    <col min="3" max="3" width="15.28125" style="72" customWidth="1"/>
    <col min="4" max="4" width="11.57421875" style="72" customWidth="1"/>
    <col min="5" max="5" width="15.140625" style="72" customWidth="1"/>
    <col min="6" max="6" width="16.00390625" style="72" customWidth="1"/>
    <col min="7" max="7" width="24.00390625" style="75" customWidth="1"/>
    <col min="8" max="8" width="11.140625" style="76" customWidth="1"/>
    <col min="9" max="9" width="12.8515625" style="76" customWidth="1"/>
    <col min="10" max="16384" width="8.8515625" style="76" customWidth="1"/>
  </cols>
  <sheetData>
    <row r="1" spans="5:7" ht="18.75">
      <c r="E1" s="180" t="s">
        <v>41</v>
      </c>
      <c r="F1" s="180"/>
      <c r="G1" s="180"/>
    </row>
    <row r="2" spans="1:7" ht="37.5" customHeight="1">
      <c r="A2" s="181" t="s">
        <v>124</v>
      </c>
      <c r="B2" s="181"/>
      <c r="C2" s="181"/>
      <c r="D2" s="181"/>
      <c r="E2" s="181"/>
      <c r="F2" s="181"/>
      <c r="G2" s="181"/>
    </row>
    <row r="3" spans="2:6" ht="19.5">
      <c r="B3" s="96"/>
      <c r="C3" s="97"/>
      <c r="D3" s="97"/>
      <c r="E3" s="97"/>
      <c r="F3" s="97"/>
    </row>
    <row r="4" spans="2:6" ht="19.5">
      <c r="B4" s="73" t="s">
        <v>0</v>
      </c>
      <c r="C4" s="182" t="s">
        <v>110</v>
      </c>
      <c r="D4" s="167"/>
      <c r="E4" s="167"/>
      <c r="F4" s="74"/>
    </row>
    <row r="5" spans="2:6" ht="19.5">
      <c r="B5" s="73" t="s">
        <v>1</v>
      </c>
      <c r="C5" s="183">
        <v>1</v>
      </c>
      <c r="D5" s="184"/>
      <c r="E5" s="184"/>
      <c r="F5" s="77"/>
    </row>
    <row r="6" spans="2:6" ht="19.5">
      <c r="B6" s="78" t="s">
        <v>2</v>
      </c>
      <c r="C6" s="183">
        <v>3252.6</v>
      </c>
      <c r="D6" s="184"/>
      <c r="E6" s="184"/>
      <c r="F6" s="77"/>
    </row>
    <row r="7" spans="2:6" ht="19.5">
      <c r="B7" s="78" t="s">
        <v>89</v>
      </c>
      <c r="C7" s="79">
        <v>368</v>
      </c>
      <c r="D7" s="80"/>
      <c r="E7" s="81"/>
      <c r="F7" s="77"/>
    </row>
    <row r="8" spans="2:6" ht="39">
      <c r="B8" s="92" t="s">
        <v>96</v>
      </c>
      <c r="C8" s="177"/>
      <c r="D8" s="178"/>
      <c r="E8" s="179"/>
      <c r="F8" s="83"/>
    </row>
    <row r="9" spans="2:6" ht="19.5">
      <c r="B9" s="82" t="s">
        <v>91</v>
      </c>
      <c r="C9" s="84">
        <v>952540.02</v>
      </c>
      <c r="D9" s="85"/>
      <c r="E9" s="86"/>
      <c r="F9" s="83"/>
    </row>
    <row r="10" spans="2:5" ht="18.75">
      <c r="B10" s="87" t="s">
        <v>87</v>
      </c>
      <c r="C10" s="88">
        <v>10</v>
      </c>
      <c r="D10" s="66"/>
      <c r="E10" s="46"/>
    </row>
    <row r="11" spans="2:5" ht="18.75">
      <c r="B11" s="87" t="s">
        <v>93</v>
      </c>
      <c r="C11" s="88">
        <f>12*D50</f>
        <v>0</v>
      </c>
      <c r="D11" s="66"/>
      <c r="E11" s="46"/>
    </row>
    <row r="12" spans="2:5" ht="18.75">
      <c r="B12" s="87" t="s">
        <v>88</v>
      </c>
      <c r="C12" s="89">
        <f>C6*C10*12</f>
        <v>390312</v>
      </c>
      <c r="D12" s="66">
        <f>C12/12</f>
        <v>32526</v>
      </c>
      <c r="E12" s="46"/>
    </row>
    <row r="13" spans="1:7" ht="18.75">
      <c r="A13" s="165"/>
      <c r="B13" s="166"/>
      <c r="C13" s="166"/>
      <c r="D13" s="166"/>
      <c r="E13" s="167"/>
      <c r="F13" s="167"/>
      <c r="G13" s="167"/>
    </row>
    <row r="14" spans="1:7" ht="18.75">
      <c r="A14" s="98"/>
      <c r="B14" s="99"/>
      <c r="C14" s="99"/>
      <c r="D14" s="100"/>
      <c r="E14" s="101"/>
      <c r="F14" s="102"/>
      <c r="G14" s="102"/>
    </row>
    <row r="15" spans="1:7" ht="18.75">
      <c r="A15" s="168" t="s">
        <v>4</v>
      </c>
      <c r="B15" s="141" t="s">
        <v>5</v>
      </c>
      <c r="C15" s="170" t="s">
        <v>32</v>
      </c>
      <c r="D15" s="172" t="s">
        <v>43</v>
      </c>
      <c r="E15" s="173"/>
      <c r="F15" s="170" t="s">
        <v>80</v>
      </c>
      <c r="G15" s="174" t="s">
        <v>52</v>
      </c>
    </row>
    <row r="16" spans="1:7" ht="75">
      <c r="A16" s="169"/>
      <c r="B16" s="142"/>
      <c r="C16" s="171"/>
      <c r="D16" s="94" t="s">
        <v>6</v>
      </c>
      <c r="E16" s="94" t="s">
        <v>42</v>
      </c>
      <c r="F16" s="171"/>
      <c r="G16" s="175"/>
    </row>
    <row r="17" spans="1:7" ht="18.75">
      <c r="A17" s="103" t="s">
        <v>7</v>
      </c>
      <c r="B17" s="13" t="s">
        <v>31</v>
      </c>
      <c r="C17" s="15">
        <f>D17*C6</f>
        <v>15092.063999999998</v>
      </c>
      <c r="D17" s="15">
        <v>4.64</v>
      </c>
      <c r="E17" s="15">
        <f>C17*12</f>
        <v>181104.76799999998</v>
      </c>
      <c r="F17" s="15">
        <f>C17*12</f>
        <v>181104.76799999998</v>
      </c>
      <c r="G17" s="40"/>
    </row>
    <row r="18" spans="1:7" ht="18.75">
      <c r="A18" s="95" t="s">
        <v>10</v>
      </c>
      <c r="B18" s="18" t="s">
        <v>11</v>
      </c>
      <c r="C18" s="15">
        <f>0.47*C6</f>
        <v>1528.722</v>
      </c>
      <c r="D18" s="15">
        <v>0.47</v>
      </c>
      <c r="E18" s="15">
        <f>C18*12</f>
        <v>18344.664</v>
      </c>
      <c r="F18" s="15">
        <f aca="true" t="shared" si="0" ref="F18:F27">C18*12</f>
        <v>18344.664</v>
      </c>
      <c r="G18" s="3"/>
    </row>
    <row r="19" spans="1:7" ht="18.75">
      <c r="A19" s="95" t="s">
        <v>12</v>
      </c>
      <c r="B19" s="18" t="s">
        <v>33</v>
      </c>
      <c r="C19" s="15">
        <v>1350</v>
      </c>
      <c r="D19" s="15">
        <f>C19/C6</f>
        <v>0.41505257332595463</v>
      </c>
      <c r="E19" s="15">
        <f>C19*12</f>
        <v>16200</v>
      </c>
      <c r="F19" s="15">
        <f t="shared" si="0"/>
        <v>16200</v>
      </c>
      <c r="G19" s="3"/>
    </row>
    <row r="20" spans="1:7" ht="18.75">
      <c r="A20" s="104" t="s">
        <v>13</v>
      </c>
      <c r="B20" s="46" t="s">
        <v>58</v>
      </c>
      <c r="C20" s="15">
        <f>E20/12</f>
        <v>111</v>
      </c>
      <c r="D20" s="15">
        <f>C20/C6</f>
        <v>0.034126544917911825</v>
      </c>
      <c r="E20" s="3">
        <v>1332</v>
      </c>
      <c r="F20" s="15">
        <f t="shared" si="0"/>
        <v>1332</v>
      </c>
      <c r="G20" s="3"/>
    </row>
    <row r="21" spans="1:7" ht="18.75">
      <c r="A21" s="104" t="s">
        <v>14</v>
      </c>
      <c r="B21" s="1" t="s">
        <v>38</v>
      </c>
      <c r="C21" s="15">
        <f>E21/12</f>
        <v>72.06666666666668</v>
      </c>
      <c r="D21" s="15">
        <f>C21/C6</f>
        <v>0.022156633667425037</v>
      </c>
      <c r="E21" s="15">
        <f>C7*2.35</f>
        <v>864.8000000000001</v>
      </c>
      <c r="F21" s="15">
        <f t="shared" si="0"/>
        <v>864.8000000000002</v>
      </c>
      <c r="G21" s="3"/>
    </row>
    <row r="22" spans="1:7" ht="18.75">
      <c r="A22" s="104" t="s">
        <v>45</v>
      </c>
      <c r="B22" s="1" t="s">
        <v>85</v>
      </c>
      <c r="C22" s="15">
        <f>E22/12</f>
        <v>49.68000000000001</v>
      </c>
      <c r="D22" s="15">
        <f>C22/C7</f>
        <v>0.135</v>
      </c>
      <c r="E22" s="15">
        <f>C7*1.62</f>
        <v>596.1600000000001</v>
      </c>
      <c r="F22" s="15">
        <f t="shared" si="0"/>
        <v>596.1600000000001</v>
      </c>
      <c r="G22" s="3"/>
    </row>
    <row r="23" spans="1:7" s="105" customFormat="1" ht="18.75">
      <c r="A23" s="104"/>
      <c r="B23" s="1" t="s">
        <v>37</v>
      </c>
      <c r="C23" s="15">
        <f>C12*12%/12</f>
        <v>3903.1199999999994</v>
      </c>
      <c r="D23" s="15">
        <f>C23/C6</f>
        <v>1.2</v>
      </c>
      <c r="E23" s="3">
        <f>C12*12%</f>
        <v>46837.439999999995</v>
      </c>
      <c r="F23" s="15">
        <f t="shared" si="0"/>
        <v>46837.439999999995</v>
      </c>
      <c r="G23" s="3"/>
    </row>
    <row r="24" spans="1:7" ht="37.5">
      <c r="A24" s="104"/>
      <c r="B24" s="1" t="s">
        <v>83</v>
      </c>
      <c r="C24" s="15">
        <f>C12*0.9%/12</f>
        <v>292.73400000000004</v>
      </c>
      <c r="D24" s="15">
        <f>C24/C6</f>
        <v>0.09000000000000001</v>
      </c>
      <c r="E24" s="3">
        <f>C12*0.9%</f>
        <v>3512.8080000000004</v>
      </c>
      <c r="F24" s="15">
        <f t="shared" si="0"/>
        <v>3512.8080000000004</v>
      </c>
      <c r="G24" s="3"/>
    </row>
    <row r="25" spans="1:7" s="105" customFormat="1" ht="18.75">
      <c r="A25" s="104"/>
      <c r="B25" s="1" t="s">
        <v>84</v>
      </c>
      <c r="C25" s="15">
        <f>C12*2.5%/12</f>
        <v>813.1500000000001</v>
      </c>
      <c r="D25" s="15">
        <f>C25/C6</f>
        <v>0.25000000000000006</v>
      </c>
      <c r="E25" s="3">
        <f>C25*12</f>
        <v>9757.800000000001</v>
      </c>
      <c r="F25" s="15">
        <f t="shared" si="0"/>
        <v>9757.800000000001</v>
      </c>
      <c r="G25" s="3"/>
    </row>
    <row r="26" spans="1:7" s="107" customFormat="1" ht="18.75">
      <c r="A26" s="106"/>
      <c r="B26" s="48" t="s">
        <v>108</v>
      </c>
      <c r="C26" s="49">
        <f>E26/12</f>
        <v>793.78335</v>
      </c>
      <c r="D26" s="49">
        <f>E26/C6/12</f>
        <v>0.24404579413392366</v>
      </c>
      <c r="E26" s="50">
        <f>C9*1%</f>
        <v>9525.4002</v>
      </c>
      <c r="F26" s="15">
        <f t="shared" si="0"/>
        <v>9525.4002</v>
      </c>
      <c r="G26" s="50"/>
    </row>
    <row r="27" spans="1:7" ht="18.75">
      <c r="A27" s="104"/>
      <c r="B27" s="1" t="s">
        <v>90</v>
      </c>
      <c r="C27" s="15">
        <v>3752.6</v>
      </c>
      <c r="D27" s="15">
        <f>E27/C6/12</f>
        <v>1.153723175305909</v>
      </c>
      <c r="E27" s="3">
        <f>C27*12</f>
        <v>45031.2</v>
      </c>
      <c r="F27" s="15">
        <f t="shared" si="0"/>
        <v>45031.2</v>
      </c>
      <c r="G27" s="3"/>
    </row>
    <row r="28" spans="1:7" s="109" customFormat="1" ht="18.75">
      <c r="A28" s="108"/>
      <c r="B28" s="66" t="s">
        <v>92</v>
      </c>
      <c r="C28" s="14">
        <f>SUM(C17:C27)</f>
        <v>27758.920016666667</v>
      </c>
      <c r="D28" s="14">
        <f>SUM(D17:D27)</f>
        <v>8.654104721351125</v>
      </c>
      <c r="E28" s="14">
        <f>SUM(E17:E27)</f>
        <v>333107.04019999993</v>
      </c>
      <c r="F28" s="14">
        <f>SUM(F17:F27)</f>
        <v>333107.04019999993</v>
      </c>
      <c r="G28" s="67"/>
    </row>
    <row r="29" spans="1:7" s="105" customFormat="1" ht="18.75">
      <c r="A29" s="104"/>
      <c r="B29" s="1"/>
      <c r="C29" s="15"/>
      <c r="D29" s="15"/>
      <c r="E29" s="3"/>
      <c r="F29" s="3"/>
      <c r="G29" s="3"/>
    </row>
    <row r="30" spans="1:7" s="105" customFormat="1" ht="18.75">
      <c r="A30" s="104"/>
      <c r="B30" s="1"/>
      <c r="C30" s="15"/>
      <c r="D30" s="15"/>
      <c r="E30" s="3"/>
      <c r="F30" s="3"/>
      <c r="G30" s="3"/>
    </row>
    <row r="31" spans="1:7" ht="37.5">
      <c r="A31" s="104"/>
      <c r="B31" s="90" t="s">
        <v>94</v>
      </c>
      <c r="C31" s="91">
        <f>(C10-D28)*C6+D50</f>
        <v>4377.658983333331</v>
      </c>
      <c r="D31" s="91">
        <f>C31/C6</f>
        <v>1.3458952786488751</v>
      </c>
      <c r="E31" s="91">
        <f>C31*12</f>
        <v>52531.90779999997</v>
      </c>
      <c r="F31" s="91">
        <f>E31</f>
        <v>52531.90779999997</v>
      </c>
      <c r="G31" s="3"/>
    </row>
    <row r="32" spans="1:7" ht="18.75">
      <c r="A32" s="104"/>
      <c r="B32" s="1"/>
      <c r="C32" s="15"/>
      <c r="D32" s="15"/>
      <c r="E32" s="3"/>
      <c r="F32" s="3"/>
      <c r="G32" s="3"/>
    </row>
    <row r="33" spans="1:7" ht="18.75">
      <c r="A33" s="104"/>
      <c r="B33" s="1"/>
      <c r="C33" s="15"/>
      <c r="D33" s="15"/>
      <c r="E33" s="3"/>
      <c r="F33" s="3"/>
      <c r="G33" s="3"/>
    </row>
    <row r="34" spans="1:7" ht="18.75">
      <c r="A34" s="104"/>
      <c r="B34" s="1"/>
      <c r="C34" s="15"/>
      <c r="D34" s="15"/>
      <c r="E34" s="3"/>
      <c r="F34" s="3"/>
      <c r="G34" s="3"/>
    </row>
    <row r="35" spans="1:7" ht="18.75">
      <c r="A35" s="104"/>
      <c r="B35" s="1"/>
      <c r="C35" s="15"/>
      <c r="D35" s="15"/>
      <c r="E35" s="3"/>
      <c r="F35" s="3"/>
      <c r="G35" s="3"/>
    </row>
    <row r="36" spans="1:7" ht="18.75">
      <c r="A36" s="104"/>
      <c r="B36" s="1"/>
      <c r="C36" s="15"/>
      <c r="D36" s="15"/>
      <c r="E36" s="3"/>
      <c r="F36" s="3"/>
      <c r="G36" s="3"/>
    </row>
    <row r="37" spans="1:7" ht="18.75">
      <c r="A37" s="104"/>
      <c r="B37" s="1"/>
      <c r="C37" s="15"/>
      <c r="D37" s="15"/>
      <c r="E37" s="3"/>
      <c r="F37" s="3"/>
      <c r="G37" s="3"/>
    </row>
    <row r="38" spans="1:7" ht="18.75">
      <c r="A38" s="104"/>
      <c r="B38" s="1"/>
      <c r="C38" s="15"/>
      <c r="D38" s="15"/>
      <c r="E38" s="3"/>
      <c r="F38" s="3"/>
      <c r="G38" s="3"/>
    </row>
    <row r="39" spans="1:7" ht="18.75">
      <c r="A39" s="104"/>
      <c r="B39" s="1"/>
      <c r="C39" s="15"/>
      <c r="D39" s="15"/>
      <c r="E39" s="3"/>
      <c r="F39" s="3"/>
      <c r="G39" s="3"/>
    </row>
    <row r="40" spans="1:7" ht="18.75">
      <c r="A40" s="104"/>
      <c r="B40" s="1"/>
      <c r="C40" s="15"/>
      <c r="D40" s="15"/>
      <c r="E40" s="3"/>
      <c r="F40" s="3"/>
      <c r="G40" s="3"/>
    </row>
    <row r="41" spans="1:7" ht="18.75">
      <c r="A41" s="104"/>
      <c r="B41" s="1"/>
      <c r="C41" s="15"/>
      <c r="D41" s="15"/>
      <c r="E41" s="3"/>
      <c r="F41" s="3"/>
      <c r="G41" s="3"/>
    </row>
    <row r="42" spans="1:7" ht="18.75">
      <c r="A42" s="95"/>
      <c r="B42" s="18"/>
      <c r="C42" s="14"/>
      <c r="D42" s="14"/>
      <c r="E42" s="14"/>
      <c r="F42" s="14"/>
      <c r="G42" s="14"/>
    </row>
    <row r="43" spans="1:7" ht="18.75">
      <c r="A43" s="104"/>
      <c r="B43" s="1"/>
      <c r="C43" s="15"/>
      <c r="D43" s="15"/>
      <c r="E43" s="3"/>
      <c r="F43" s="3"/>
      <c r="G43" s="3"/>
    </row>
    <row r="44" spans="1:7" ht="18.75">
      <c r="A44" s="110"/>
      <c r="B44" s="19"/>
      <c r="C44" s="14"/>
      <c r="D44" s="20"/>
      <c r="E44" s="62"/>
      <c r="F44" s="20"/>
      <c r="G44" s="20"/>
    </row>
    <row r="45" spans="1:7" ht="18.75">
      <c r="A45" s="22"/>
      <c r="B45" s="22"/>
      <c r="C45" s="14"/>
      <c r="D45" s="14"/>
      <c r="E45" s="62"/>
      <c r="F45" s="14"/>
      <c r="G45" s="14"/>
    </row>
    <row r="46" spans="1:7" ht="18.75">
      <c r="A46" s="22"/>
      <c r="B46" s="22"/>
      <c r="C46" s="23"/>
      <c r="D46" s="15"/>
      <c r="E46" s="23"/>
      <c r="F46" s="23"/>
      <c r="G46" s="111"/>
    </row>
    <row r="47" spans="1:7" ht="18.75">
      <c r="A47" s="95"/>
      <c r="B47" s="22"/>
      <c r="C47" s="14"/>
      <c r="D47" s="14"/>
      <c r="E47" s="14"/>
      <c r="F47" s="14"/>
      <c r="G47" s="14"/>
    </row>
    <row r="48" spans="1:7" ht="18.75">
      <c r="A48" s="95"/>
      <c r="B48" s="131"/>
      <c r="C48" s="176"/>
      <c r="D48" s="133"/>
      <c r="E48" s="134"/>
      <c r="F48" s="55"/>
      <c r="G48" s="14"/>
    </row>
    <row r="49" spans="1:6" ht="18.75">
      <c r="A49" s="112"/>
      <c r="B49" s="112"/>
      <c r="C49" s="113"/>
      <c r="D49" s="113"/>
      <c r="E49" s="113"/>
      <c r="F49" s="113"/>
    </row>
    <row r="50" spans="1:4" ht="18.75">
      <c r="A50" s="112"/>
      <c r="B50" s="158" t="s">
        <v>34</v>
      </c>
      <c r="C50" s="158"/>
      <c r="D50" s="26">
        <f>C52/100*88</f>
        <v>0</v>
      </c>
    </row>
    <row r="51" spans="1:6" ht="18.75">
      <c r="A51" s="112"/>
      <c r="B51" s="112"/>
      <c r="C51" s="113"/>
      <c r="D51" s="113"/>
      <c r="E51" s="113"/>
      <c r="F51" s="113"/>
    </row>
    <row r="52" spans="1:7" ht="18.75">
      <c r="A52" s="114"/>
      <c r="B52" s="22" t="s">
        <v>28</v>
      </c>
      <c r="C52" s="93"/>
      <c r="D52" s="115"/>
      <c r="E52" s="115"/>
      <c r="F52" s="115"/>
      <c r="G52" s="116"/>
    </row>
    <row r="53" spans="1:7" ht="18.75">
      <c r="A53" s="114"/>
      <c r="B53" s="95" t="s">
        <v>51</v>
      </c>
      <c r="C53" s="59"/>
      <c r="D53" s="115"/>
      <c r="E53" s="115"/>
      <c r="F53" s="115"/>
      <c r="G53" s="116"/>
    </row>
    <row r="54" spans="1:7" ht="18.75">
      <c r="A54" s="114"/>
      <c r="B54" s="18" t="s">
        <v>64</v>
      </c>
      <c r="C54" s="59"/>
      <c r="D54" s="115"/>
      <c r="E54" s="115"/>
      <c r="F54" s="115"/>
      <c r="G54" s="116"/>
    </row>
    <row r="55" spans="1:7" ht="18.75">
      <c r="A55" s="114"/>
      <c r="B55" s="22" t="s">
        <v>29</v>
      </c>
      <c r="C55" s="59"/>
      <c r="D55" s="115"/>
      <c r="E55" s="115"/>
      <c r="F55" s="115"/>
      <c r="G55" s="116"/>
    </row>
    <row r="56" spans="1:7" ht="18.75">
      <c r="A56" s="114"/>
      <c r="B56" s="18" t="s">
        <v>30</v>
      </c>
      <c r="C56" s="60"/>
      <c r="D56" s="115"/>
      <c r="E56" s="115"/>
      <c r="F56" s="115"/>
      <c r="G56" s="116"/>
    </row>
    <row r="57" spans="1:7" ht="18.75">
      <c r="A57" s="114"/>
      <c r="B57" s="18" t="s">
        <v>65</v>
      </c>
      <c r="C57" s="59"/>
      <c r="D57" s="115"/>
      <c r="E57" s="115"/>
      <c r="F57" s="115"/>
      <c r="G57" s="116"/>
    </row>
    <row r="58" spans="1:7" ht="18.75">
      <c r="A58" s="114"/>
      <c r="B58" s="18" t="s">
        <v>82</v>
      </c>
      <c r="C58" s="59"/>
      <c r="D58" s="115"/>
      <c r="E58" s="115"/>
      <c r="F58" s="115"/>
      <c r="G58" s="116"/>
    </row>
    <row r="59" spans="1:7" ht="18.75">
      <c r="A59" s="114"/>
      <c r="B59" s="115"/>
      <c r="C59" s="115"/>
      <c r="D59" s="115"/>
      <c r="E59" s="116"/>
      <c r="F59" s="76"/>
      <c r="G59" s="76"/>
    </row>
    <row r="60" spans="1:7" ht="18.75">
      <c r="A60" s="114"/>
      <c r="B60" s="159"/>
      <c r="C60" s="160"/>
      <c r="D60" s="160"/>
      <c r="E60" s="161"/>
      <c r="F60" s="76"/>
      <c r="G60" s="76"/>
    </row>
    <row r="61" spans="1:7" ht="51.75" customHeight="1">
      <c r="A61" s="114"/>
      <c r="B61" s="162" t="s">
        <v>95</v>
      </c>
      <c r="C61" s="163"/>
      <c r="D61" s="163"/>
      <c r="E61" s="164"/>
      <c r="F61" s="76"/>
      <c r="G61" s="76"/>
    </row>
    <row r="62" spans="1:7" ht="18.75">
      <c r="A62" s="57" t="s">
        <v>39</v>
      </c>
      <c r="B62" s="57"/>
      <c r="C62" s="117"/>
      <c r="D62" s="57"/>
      <c r="E62" s="115"/>
      <c r="F62" s="115"/>
      <c r="G62" s="116"/>
    </row>
    <row r="63" spans="1:6" ht="18.75">
      <c r="A63" s="112"/>
      <c r="B63" s="112"/>
      <c r="C63" s="117"/>
      <c r="D63" s="113"/>
      <c r="E63" s="113"/>
      <c r="F63" s="113"/>
    </row>
    <row r="64" spans="1:6" ht="18.75">
      <c r="A64" s="118"/>
      <c r="B64" s="118"/>
      <c r="C64" s="117"/>
      <c r="D64" s="117"/>
      <c r="E64" s="117"/>
      <c r="F64" s="117"/>
    </row>
    <row r="65" spans="1:6" ht="18.75">
      <c r="A65" s="118"/>
      <c r="B65" s="118"/>
      <c r="C65" s="117"/>
      <c r="D65" s="117"/>
      <c r="E65" s="117"/>
      <c r="F65" s="117"/>
    </row>
    <row r="66" spans="1:6" ht="18.75">
      <c r="A66" s="118"/>
      <c r="B66" s="118"/>
      <c r="C66" s="117"/>
      <c r="D66" s="117"/>
      <c r="E66" s="117"/>
      <c r="F66" s="117"/>
    </row>
    <row r="67" spans="1:6" ht="18.75">
      <c r="A67" s="118"/>
      <c r="B67" s="118"/>
      <c r="C67" s="117"/>
      <c r="D67" s="117"/>
      <c r="E67" s="117"/>
      <c r="F67" s="117"/>
    </row>
    <row r="68" spans="1:6" ht="18.75">
      <c r="A68" s="118"/>
      <c r="B68" s="118"/>
      <c r="C68" s="117"/>
      <c r="D68" s="117"/>
      <c r="E68" s="117"/>
      <c r="F68" s="117"/>
    </row>
    <row r="69" spans="1:6" ht="18.75">
      <c r="A69" s="118"/>
      <c r="B69" s="118"/>
      <c r="C69" s="117"/>
      <c r="D69" s="117"/>
      <c r="E69" s="117"/>
      <c r="F69" s="117"/>
    </row>
    <row r="70" spans="1:6" ht="18.75">
      <c r="A70" s="118"/>
      <c r="B70" s="118"/>
      <c r="C70" s="117"/>
      <c r="D70" s="117"/>
      <c r="E70" s="117"/>
      <c r="F70" s="117"/>
    </row>
    <row r="71" spans="1:6" ht="18.75">
      <c r="A71" s="118"/>
      <c r="B71" s="118"/>
      <c r="C71" s="117"/>
      <c r="D71" s="117"/>
      <c r="E71" s="117"/>
      <c r="F71" s="117"/>
    </row>
    <row r="72" spans="1:6" ht="18.75">
      <c r="A72" s="118"/>
      <c r="B72" s="118"/>
      <c r="C72" s="117"/>
      <c r="D72" s="117"/>
      <c r="E72" s="117"/>
      <c r="F72" s="117"/>
    </row>
    <row r="73" spans="1:6" ht="18.75">
      <c r="A73" s="118"/>
      <c r="B73" s="118"/>
      <c r="C73" s="117"/>
      <c r="D73" s="117"/>
      <c r="E73" s="117"/>
      <c r="F73" s="117"/>
    </row>
    <row r="74" spans="1:6" ht="18.75">
      <c r="A74" s="118"/>
      <c r="B74" s="118"/>
      <c r="C74" s="117"/>
      <c r="D74" s="117"/>
      <c r="E74" s="117"/>
      <c r="F74" s="117"/>
    </row>
    <row r="75" spans="3:6" ht="18.75">
      <c r="C75" s="117"/>
      <c r="D75" s="117"/>
      <c r="E75" s="117"/>
      <c r="F75" s="117"/>
    </row>
    <row r="76" spans="3:6" ht="18.75">
      <c r="C76" s="117"/>
      <c r="D76" s="117"/>
      <c r="E76" s="117"/>
      <c r="F76" s="117"/>
    </row>
    <row r="77" spans="3:6" ht="18.75">
      <c r="C77" s="117"/>
      <c r="D77" s="117"/>
      <c r="E77" s="117"/>
      <c r="F77" s="117"/>
    </row>
    <row r="78" spans="3:6" ht="18.75">
      <c r="C78" s="117"/>
      <c r="D78" s="117"/>
      <c r="E78" s="117"/>
      <c r="F78" s="117"/>
    </row>
    <row r="79" spans="3:6" ht="18.75">
      <c r="C79" s="117"/>
      <c r="D79" s="117"/>
      <c r="E79" s="117"/>
      <c r="F79" s="117"/>
    </row>
    <row r="80" spans="3:6" ht="18.75">
      <c r="C80" s="117"/>
      <c r="D80" s="117"/>
      <c r="E80" s="117"/>
      <c r="F80" s="117"/>
    </row>
    <row r="81" spans="3:6" ht="18.75">
      <c r="C81" s="117"/>
      <c r="D81" s="117"/>
      <c r="E81" s="117"/>
      <c r="F81" s="117"/>
    </row>
    <row r="82" spans="3:6" ht="18.75">
      <c r="C82" s="117"/>
      <c r="D82" s="117"/>
      <c r="E82" s="117"/>
      <c r="F82" s="117"/>
    </row>
    <row r="83" spans="3:6" ht="18.75">
      <c r="C83" s="117"/>
      <c r="D83" s="117"/>
      <c r="E83" s="117"/>
      <c r="F83" s="117"/>
    </row>
    <row r="84" spans="3:6" ht="18.75">
      <c r="C84" s="117"/>
      <c r="D84" s="117"/>
      <c r="E84" s="117"/>
      <c r="F84" s="117"/>
    </row>
    <row r="85" spans="3:6" ht="18.75">
      <c r="C85" s="117"/>
      <c r="D85" s="117"/>
      <c r="E85" s="117"/>
      <c r="F85" s="117"/>
    </row>
    <row r="86" spans="3:6" ht="18.75">
      <c r="C86" s="117"/>
      <c r="D86" s="117"/>
      <c r="E86" s="117"/>
      <c r="F86" s="117"/>
    </row>
    <row r="87" spans="3:6" ht="18.75">
      <c r="C87" s="117"/>
      <c r="D87" s="117"/>
      <c r="E87" s="117"/>
      <c r="F87" s="117"/>
    </row>
    <row r="88" spans="3:6" ht="18.75">
      <c r="C88" s="117"/>
      <c r="D88" s="117"/>
      <c r="E88" s="117"/>
      <c r="F88" s="117"/>
    </row>
    <row r="89" spans="3:6" ht="18.75">
      <c r="C89" s="117"/>
      <c r="D89" s="117"/>
      <c r="E89" s="117"/>
      <c r="F89" s="117"/>
    </row>
    <row r="90" spans="3:6" ht="18.75">
      <c r="C90" s="117"/>
      <c r="D90" s="117"/>
      <c r="E90" s="117"/>
      <c r="F90" s="117"/>
    </row>
    <row r="91" spans="3:6" ht="18.75">
      <c r="C91" s="117"/>
      <c r="D91" s="117"/>
      <c r="E91" s="117"/>
      <c r="F91" s="117"/>
    </row>
    <row r="92" spans="3:6" ht="18.75">
      <c r="C92" s="117"/>
      <c r="D92" s="117"/>
      <c r="E92" s="117"/>
      <c r="F92" s="117"/>
    </row>
    <row r="93" spans="3:6" ht="18.75">
      <c r="C93" s="117"/>
      <c r="D93" s="117"/>
      <c r="E93" s="117"/>
      <c r="F93" s="117"/>
    </row>
    <row r="94" spans="3:6" ht="18.75">
      <c r="C94" s="117"/>
      <c r="D94" s="117"/>
      <c r="E94" s="117"/>
      <c r="F94" s="117"/>
    </row>
    <row r="95" spans="3:6" ht="18.75">
      <c r="C95" s="117"/>
      <c r="D95" s="117"/>
      <c r="E95" s="117"/>
      <c r="F95" s="117"/>
    </row>
    <row r="96" spans="3:6" ht="18.75">
      <c r="C96" s="117"/>
      <c r="D96" s="117"/>
      <c r="E96" s="117"/>
      <c r="F96" s="117"/>
    </row>
    <row r="97" spans="3:6" ht="18.75">
      <c r="C97" s="117"/>
      <c r="D97" s="117"/>
      <c r="E97" s="117"/>
      <c r="F97" s="117"/>
    </row>
    <row r="98" spans="3:6" ht="18.75">
      <c r="C98" s="117"/>
      <c r="D98" s="117"/>
      <c r="E98" s="117"/>
      <c r="F98" s="117"/>
    </row>
    <row r="99" spans="3:6" ht="18.75">
      <c r="C99" s="117"/>
      <c r="D99" s="117"/>
      <c r="E99" s="117"/>
      <c r="F99" s="117"/>
    </row>
    <row r="100" spans="3:6" ht="18.75">
      <c r="C100" s="117"/>
      <c r="D100" s="117"/>
      <c r="E100" s="117"/>
      <c r="F100" s="117"/>
    </row>
    <row r="101" spans="3:6" ht="18.75">
      <c r="C101" s="117"/>
      <c r="D101" s="117"/>
      <c r="E101" s="117"/>
      <c r="F101" s="117"/>
    </row>
    <row r="102" spans="3:6" ht="18.75">
      <c r="C102" s="117"/>
      <c r="D102" s="117"/>
      <c r="E102" s="117"/>
      <c r="F102" s="117"/>
    </row>
    <row r="103" spans="3:6" ht="18.75">
      <c r="C103" s="117"/>
      <c r="D103" s="117"/>
      <c r="E103" s="117"/>
      <c r="F103" s="117"/>
    </row>
    <row r="104" spans="3:6" ht="18.75">
      <c r="C104" s="117"/>
      <c r="D104" s="117"/>
      <c r="E104" s="117"/>
      <c r="F104" s="117"/>
    </row>
    <row r="105" spans="3:6" ht="18.75">
      <c r="C105" s="117"/>
      <c r="D105" s="117"/>
      <c r="E105" s="117"/>
      <c r="F105" s="117"/>
    </row>
    <row r="106" spans="4:6" ht="18.75">
      <c r="D106" s="117"/>
      <c r="E106" s="117"/>
      <c r="F106" s="117"/>
    </row>
    <row r="107" spans="4:6" ht="18.75">
      <c r="D107" s="117"/>
      <c r="E107" s="117"/>
      <c r="F107" s="117"/>
    </row>
    <row r="108" spans="4:6" ht="18.75">
      <c r="D108" s="117"/>
      <c r="E108" s="117"/>
      <c r="F108" s="117"/>
    </row>
    <row r="109" spans="4:6" ht="18.75">
      <c r="D109" s="117"/>
      <c r="E109" s="117"/>
      <c r="F109" s="117"/>
    </row>
    <row r="110" spans="4:6" ht="18.75">
      <c r="D110" s="117"/>
      <c r="E110" s="117"/>
      <c r="F110" s="117"/>
    </row>
  </sheetData>
  <sheetProtection/>
  <mergeCells count="18">
    <mergeCell ref="B48:C48"/>
    <mergeCell ref="D48:E48"/>
    <mergeCell ref="C8:E8"/>
    <mergeCell ref="E1:G1"/>
    <mergeCell ref="A2:G2"/>
    <mergeCell ref="C4:E4"/>
    <mergeCell ref="C5:E5"/>
    <mergeCell ref="C6:E6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</mergeCells>
  <printOptions/>
  <pageMargins left="0.7" right="0.7" top="0.75" bottom="0.75" header="0.3" footer="0.3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zoomScalePageLayoutView="0" workbookViewId="0" topLeftCell="A1">
      <selection activeCell="D21" sqref="D21:D22"/>
    </sheetView>
  </sheetViews>
  <sheetFormatPr defaultColWidth="8.8515625" defaultRowHeight="15"/>
  <cols>
    <col min="1" max="1" width="5.00390625" style="72" customWidth="1"/>
    <col min="2" max="2" width="72.421875" style="72" customWidth="1"/>
    <col min="3" max="3" width="15.28125" style="72" customWidth="1"/>
    <col min="4" max="4" width="11.57421875" style="72" customWidth="1"/>
    <col min="5" max="5" width="15.140625" style="72" customWidth="1"/>
    <col min="6" max="6" width="16.00390625" style="72" customWidth="1"/>
    <col min="7" max="7" width="24.00390625" style="75" customWidth="1"/>
    <col min="8" max="8" width="11.140625" style="76" customWidth="1"/>
    <col min="9" max="9" width="12.8515625" style="76" customWidth="1"/>
    <col min="10" max="16384" width="8.8515625" style="76" customWidth="1"/>
  </cols>
  <sheetData>
    <row r="1" spans="5:7" ht="18.75">
      <c r="E1" s="180" t="s">
        <v>41</v>
      </c>
      <c r="F1" s="180"/>
      <c r="G1" s="180"/>
    </row>
    <row r="2" spans="1:7" ht="40.5" customHeight="1">
      <c r="A2" s="181" t="s">
        <v>125</v>
      </c>
      <c r="B2" s="181"/>
      <c r="C2" s="181"/>
      <c r="D2" s="181"/>
      <c r="E2" s="181"/>
      <c r="F2" s="181"/>
      <c r="G2" s="181"/>
    </row>
    <row r="3" spans="2:6" ht="19.5">
      <c r="B3" s="96"/>
      <c r="C3" s="97"/>
      <c r="D3" s="97"/>
      <c r="E3" s="97"/>
      <c r="F3" s="97"/>
    </row>
    <row r="4" spans="2:6" ht="19.5">
      <c r="B4" s="73" t="s">
        <v>0</v>
      </c>
      <c r="C4" s="182" t="s">
        <v>110</v>
      </c>
      <c r="D4" s="167"/>
      <c r="E4" s="167"/>
      <c r="F4" s="74"/>
    </row>
    <row r="5" spans="2:6" ht="19.5">
      <c r="B5" s="73" t="s">
        <v>1</v>
      </c>
      <c r="C5" s="183">
        <v>1</v>
      </c>
      <c r="D5" s="184"/>
      <c r="E5" s="184"/>
      <c r="F5" s="77"/>
    </row>
    <row r="6" spans="2:6" ht="19.5">
      <c r="B6" s="78" t="s">
        <v>2</v>
      </c>
      <c r="C6" s="183">
        <v>3248</v>
      </c>
      <c r="D6" s="184"/>
      <c r="E6" s="184"/>
      <c r="F6" s="77"/>
    </row>
    <row r="7" spans="2:6" ht="19.5">
      <c r="B7" s="78" t="s">
        <v>89</v>
      </c>
      <c r="C7" s="79">
        <v>368</v>
      </c>
      <c r="D7" s="80"/>
      <c r="E7" s="81"/>
      <c r="F7" s="77"/>
    </row>
    <row r="8" spans="2:6" ht="39">
      <c r="B8" s="92" t="s">
        <v>96</v>
      </c>
      <c r="C8" s="177"/>
      <c r="D8" s="178"/>
      <c r="E8" s="179"/>
      <c r="F8" s="83"/>
    </row>
    <row r="9" spans="2:6" ht="19.5">
      <c r="B9" s="82" t="s">
        <v>91</v>
      </c>
      <c r="C9" s="84">
        <v>1138096.23</v>
      </c>
      <c r="D9" s="85"/>
      <c r="E9" s="86"/>
      <c r="F9" s="83"/>
    </row>
    <row r="10" spans="2:5" ht="18.75">
      <c r="B10" s="87" t="s">
        <v>87</v>
      </c>
      <c r="C10" s="88">
        <v>9.5</v>
      </c>
      <c r="D10" s="66"/>
      <c r="E10" s="46"/>
    </row>
    <row r="11" spans="2:5" ht="18.75">
      <c r="B11" s="87" t="s">
        <v>93</v>
      </c>
      <c r="C11" s="88">
        <f>12*D50</f>
        <v>0</v>
      </c>
      <c r="D11" s="66"/>
      <c r="E11" s="46"/>
    </row>
    <row r="12" spans="2:5" ht="18.75">
      <c r="B12" s="87" t="s">
        <v>88</v>
      </c>
      <c r="C12" s="89">
        <f>C6*C10*12</f>
        <v>370272</v>
      </c>
      <c r="D12" s="66">
        <f>C12/12</f>
        <v>30856</v>
      </c>
      <c r="E12" s="46"/>
    </row>
    <row r="13" spans="1:7" ht="18.75">
      <c r="A13" s="165"/>
      <c r="B13" s="166"/>
      <c r="C13" s="166"/>
      <c r="D13" s="166"/>
      <c r="E13" s="167"/>
      <c r="F13" s="167"/>
      <c r="G13" s="167"/>
    </row>
    <row r="14" spans="1:7" ht="18.75">
      <c r="A14" s="98"/>
      <c r="B14" s="99"/>
      <c r="C14" s="99"/>
      <c r="D14" s="100"/>
      <c r="E14" s="101"/>
      <c r="F14" s="102"/>
      <c r="G14" s="102"/>
    </row>
    <row r="15" spans="1:7" ht="18.75">
      <c r="A15" s="168" t="s">
        <v>4</v>
      </c>
      <c r="B15" s="141" t="s">
        <v>5</v>
      </c>
      <c r="C15" s="170" t="s">
        <v>32</v>
      </c>
      <c r="D15" s="172" t="s">
        <v>43</v>
      </c>
      <c r="E15" s="173"/>
      <c r="F15" s="170" t="s">
        <v>80</v>
      </c>
      <c r="G15" s="174" t="s">
        <v>52</v>
      </c>
    </row>
    <row r="16" spans="1:7" ht="75">
      <c r="A16" s="169"/>
      <c r="B16" s="142"/>
      <c r="C16" s="171"/>
      <c r="D16" s="94" t="s">
        <v>6</v>
      </c>
      <c r="E16" s="94" t="s">
        <v>42</v>
      </c>
      <c r="F16" s="171"/>
      <c r="G16" s="175"/>
    </row>
    <row r="17" spans="1:7" ht="18.75">
      <c r="A17" s="103" t="s">
        <v>7</v>
      </c>
      <c r="B17" s="13" t="s">
        <v>31</v>
      </c>
      <c r="C17" s="15">
        <f>D17*C6</f>
        <v>15070.72</v>
      </c>
      <c r="D17" s="15">
        <v>4.64</v>
      </c>
      <c r="E17" s="15">
        <f>C17*12</f>
        <v>180848.63999999998</v>
      </c>
      <c r="F17" s="15">
        <f>C17*12</f>
        <v>180848.63999999998</v>
      </c>
      <c r="G17" s="40"/>
    </row>
    <row r="18" spans="1:7" ht="18.75">
      <c r="A18" s="95" t="s">
        <v>10</v>
      </c>
      <c r="B18" s="18" t="s">
        <v>11</v>
      </c>
      <c r="C18" s="15">
        <f>0.47*C6</f>
        <v>1526.56</v>
      </c>
      <c r="D18" s="15">
        <v>0.47</v>
      </c>
      <c r="E18" s="15">
        <f>C18*12</f>
        <v>18318.72</v>
      </c>
      <c r="F18" s="15">
        <f aca="true" t="shared" si="0" ref="F18:F27">C18*12</f>
        <v>18318.72</v>
      </c>
      <c r="G18" s="3"/>
    </row>
    <row r="19" spans="1:7" ht="18.75">
      <c r="A19" s="95" t="s">
        <v>12</v>
      </c>
      <c r="B19" s="18" t="s">
        <v>33</v>
      </c>
      <c r="C19" s="15">
        <v>1350</v>
      </c>
      <c r="D19" s="15">
        <f>C19/C6</f>
        <v>0.41564039408866993</v>
      </c>
      <c r="E19" s="15">
        <f>C19*12</f>
        <v>16200</v>
      </c>
      <c r="F19" s="15">
        <f t="shared" si="0"/>
        <v>16200</v>
      </c>
      <c r="G19" s="3"/>
    </row>
    <row r="20" spans="1:7" ht="18.75">
      <c r="A20" s="104" t="s">
        <v>13</v>
      </c>
      <c r="B20" s="46" t="s">
        <v>58</v>
      </c>
      <c r="C20" s="15">
        <f>E20/12</f>
        <v>111</v>
      </c>
      <c r="D20" s="15">
        <f>C20/C6</f>
        <v>0.03417487684729064</v>
      </c>
      <c r="E20" s="3">
        <v>1332</v>
      </c>
      <c r="F20" s="15">
        <f t="shared" si="0"/>
        <v>1332</v>
      </c>
      <c r="G20" s="3"/>
    </row>
    <row r="21" spans="1:7" ht="18.75">
      <c r="A21" s="104" t="s">
        <v>14</v>
      </c>
      <c r="B21" s="1" t="s">
        <v>38</v>
      </c>
      <c r="C21" s="15">
        <f>E21/12</f>
        <v>72.06666666666668</v>
      </c>
      <c r="D21" s="15">
        <f>C21/C6</f>
        <v>0.022188013136289</v>
      </c>
      <c r="E21" s="15">
        <f>C7*2.35</f>
        <v>864.8000000000001</v>
      </c>
      <c r="F21" s="15">
        <f t="shared" si="0"/>
        <v>864.8000000000002</v>
      </c>
      <c r="G21" s="3"/>
    </row>
    <row r="22" spans="1:7" ht="18.75">
      <c r="A22" s="104" t="s">
        <v>45</v>
      </c>
      <c r="B22" s="1" t="s">
        <v>85</v>
      </c>
      <c r="C22" s="15">
        <f>E22/12</f>
        <v>49.68000000000001</v>
      </c>
      <c r="D22" s="15">
        <f>C22/C7</f>
        <v>0.135</v>
      </c>
      <c r="E22" s="15">
        <f>C7*1.62</f>
        <v>596.1600000000001</v>
      </c>
      <c r="F22" s="15">
        <f t="shared" si="0"/>
        <v>596.1600000000001</v>
      </c>
      <c r="G22" s="3"/>
    </row>
    <row r="23" spans="1:7" s="105" customFormat="1" ht="18.75">
      <c r="A23" s="104"/>
      <c r="B23" s="1" t="s">
        <v>37</v>
      </c>
      <c r="C23" s="15">
        <f>C12*12%/12</f>
        <v>3702.72</v>
      </c>
      <c r="D23" s="15">
        <f>C23/C6</f>
        <v>1.14</v>
      </c>
      <c r="E23" s="3">
        <f>C12*12%</f>
        <v>44432.64</v>
      </c>
      <c r="F23" s="15">
        <f t="shared" si="0"/>
        <v>44432.64</v>
      </c>
      <c r="G23" s="3"/>
    </row>
    <row r="24" spans="1:7" ht="37.5">
      <c r="A24" s="104"/>
      <c r="B24" s="1" t="s">
        <v>83</v>
      </c>
      <c r="C24" s="15">
        <f>C12*0.9%/12</f>
        <v>277.704</v>
      </c>
      <c r="D24" s="15">
        <f>C24/C6</f>
        <v>0.0855</v>
      </c>
      <c r="E24" s="3">
        <f>C12*0.9%</f>
        <v>3332.4480000000003</v>
      </c>
      <c r="F24" s="15">
        <f t="shared" si="0"/>
        <v>3332.4480000000003</v>
      </c>
      <c r="G24" s="3"/>
    </row>
    <row r="25" spans="1:7" s="105" customFormat="1" ht="18.75">
      <c r="A25" s="104"/>
      <c r="B25" s="1" t="s">
        <v>84</v>
      </c>
      <c r="C25" s="15">
        <f>C12*2.5%/12</f>
        <v>771.4000000000001</v>
      </c>
      <c r="D25" s="15">
        <f>C25/C6</f>
        <v>0.23750000000000002</v>
      </c>
      <c r="E25" s="3">
        <f>C25*12</f>
        <v>9256.800000000001</v>
      </c>
      <c r="F25" s="15">
        <f t="shared" si="0"/>
        <v>9256.800000000001</v>
      </c>
      <c r="G25" s="3"/>
    </row>
    <row r="26" spans="1:7" s="107" customFormat="1" ht="18.75">
      <c r="A26" s="106"/>
      <c r="B26" s="48" t="s">
        <v>108</v>
      </c>
      <c r="C26" s="49">
        <f>E26/12</f>
        <v>948.4135249999999</v>
      </c>
      <c r="D26" s="49">
        <f>E26/C6/12</f>
        <v>0.2919992379926108</v>
      </c>
      <c r="E26" s="50">
        <f>C9*1%</f>
        <v>11380.9623</v>
      </c>
      <c r="F26" s="15">
        <f t="shared" si="0"/>
        <v>11380.9623</v>
      </c>
      <c r="G26" s="50"/>
    </row>
    <row r="27" spans="1:7" ht="18.75">
      <c r="A27" s="104"/>
      <c r="B27" s="1" t="s">
        <v>90</v>
      </c>
      <c r="C27" s="15">
        <v>3752.6</v>
      </c>
      <c r="D27" s="15">
        <f>E27/C6/12</f>
        <v>1.1553571428571427</v>
      </c>
      <c r="E27" s="3">
        <f>C27*12</f>
        <v>45031.2</v>
      </c>
      <c r="F27" s="15">
        <f t="shared" si="0"/>
        <v>45031.2</v>
      </c>
      <c r="G27" s="3"/>
    </row>
    <row r="28" spans="1:7" s="109" customFormat="1" ht="18.75">
      <c r="A28" s="108"/>
      <c r="B28" s="66" t="s">
        <v>92</v>
      </c>
      <c r="C28" s="14">
        <f>SUM(C17:C27)</f>
        <v>27632.864191666667</v>
      </c>
      <c r="D28" s="14">
        <f>SUM(D17:D27)</f>
        <v>8.627359664922002</v>
      </c>
      <c r="E28" s="14">
        <f>SUM(E17:E27)</f>
        <v>331594.37029999995</v>
      </c>
      <c r="F28" s="14">
        <f>SUM(F17:F27)</f>
        <v>331594.37029999995</v>
      </c>
      <c r="G28" s="67"/>
    </row>
    <row r="29" spans="1:7" s="105" customFormat="1" ht="18.75">
      <c r="A29" s="104"/>
      <c r="B29" s="1"/>
      <c r="C29" s="15"/>
      <c r="D29" s="15"/>
      <c r="E29" s="3"/>
      <c r="F29" s="3"/>
      <c r="G29" s="3"/>
    </row>
    <row r="30" spans="1:7" s="105" customFormat="1" ht="18.75">
      <c r="A30" s="104"/>
      <c r="B30" s="1"/>
      <c r="C30" s="15"/>
      <c r="D30" s="15"/>
      <c r="E30" s="3"/>
      <c r="F30" s="3"/>
      <c r="G30" s="3"/>
    </row>
    <row r="31" spans="1:7" ht="37.5">
      <c r="A31" s="104"/>
      <c r="B31" s="90" t="s">
        <v>94</v>
      </c>
      <c r="C31" s="91">
        <f>(C10-D28)*C6+D50</f>
        <v>2834.335808333337</v>
      </c>
      <c r="D31" s="91">
        <f>C31/C6</f>
        <v>0.8726403350779978</v>
      </c>
      <c r="E31" s="91">
        <f>C31*12</f>
        <v>34012.02970000004</v>
      </c>
      <c r="F31" s="91">
        <f>E31</f>
        <v>34012.02970000004</v>
      </c>
      <c r="G31" s="3"/>
    </row>
    <row r="32" spans="1:7" ht="18.75">
      <c r="A32" s="104"/>
      <c r="B32" s="1"/>
      <c r="C32" s="15"/>
      <c r="D32" s="15"/>
      <c r="E32" s="3"/>
      <c r="F32" s="3"/>
      <c r="G32" s="3"/>
    </row>
    <row r="33" spans="1:7" ht="18.75">
      <c r="A33" s="104"/>
      <c r="B33" s="1"/>
      <c r="C33" s="15"/>
      <c r="D33" s="15"/>
      <c r="E33" s="3"/>
      <c r="F33" s="3"/>
      <c r="G33" s="3"/>
    </row>
    <row r="34" spans="1:7" ht="18.75">
      <c r="A34" s="104"/>
      <c r="B34" s="1"/>
      <c r="C34" s="15"/>
      <c r="D34" s="15"/>
      <c r="E34" s="3"/>
      <c r="F34" s="3"/>
      <c r="G34" s="3"/>
    </row>
    <row r="35" spans="1:7" ht="18.75">
      <c r="A35" s="104"/>
      <c r="B35" s="1"/>
      <c r="C35" s="15"/>
      <c r="D35" s="15"/>
      <c r="E35" s="3"/>
      <c r="F35" s="3"/>
      <c r="G35" s="3"/>
    </row>
    <row r="36" spans="1:7" ht="18.75">
      <c r="A36" s="104"/>
      <c r="B36" s="1"/>
      <c r="C36" s="15"/>
      <c r="D36" s="15"/>
      <c r="E36" s="3"/>
      <c r="F36" s="3"/>
      <c r="G36" s="3"/>
    </row>
    <row r="37" spans="1:7" ht="18.75">
      <c r="A37" s="104"/>
      <c r="B37" s="1"/>
      <c r="C37" s="15"/>
      <c r="D37" s="15"/>
      <c r="E37" s="3"/>
      <c r="F37" s="3"/>
      <c r="G37" s="3"/>
    </row>
    <row r="38" spans="1:7" ht="18.75">
      <c r="A38" s="104"/>
      <c r="B38" s="1"/>
      <c r="C38" s="15"/>
      <c r="D38" s="15"/>
      <c r="E38" s="3"/>
      <c r="F38" s="3"/>
      <c r="G38" s="3"/>
    </row>
    <row r="39" spans="1:7" ht="18.75">
      <c r="A39" s="104"/>
      <c r="B39" s="1"/>
      <c r="C39" s="15"/>
      <c r="D39" s="15"/>
      <c r="E39" s="3"/>
      <c r="F39" s="3"/>
      <c r="G39" s="3"/>
    </row>
    <row r="40" spans="1:7" ht="18.75">
      <c r="A40" s="104"/>
      <c r="B40" s="1"/>
      <c r="C40" s="15"/>
      <c r="D40" s="15"/>
      <c r="E40" s="3"/>
      <c r="F40" s="3"/>
      <c r="G40" s="3"/>
    </row>
    <row r="41" spans="1:7" ht="18.75">
      <c r="A41" s="104"/>
      <c r="B41" s="1"/>
      <c r="C41" s="15"/>
      <c r="D41" s="15"/>
      <c r="E41" s="3"/>
      <c r="F41" s="3"/>
      <c r="G41" s="3"/>
    </row>
    <row r="42" spans="1:7" ht="18.75">
      <c r="A42" s="95"/>
      <c r="B42" s="18"/>
      <c r="C42" s="14"/>
      <c r="D42" s="14"/>
      <c r="E42" s="14"/>
      <c r="F42" s="14"/>
      <c r="G42" s="14"/>
    </row>
    <row r="43" spans="1:7" ht="18.75">
      <c r="A43" s="104"/>
      <c r="B43" s="1"/>
      <c r="C43" s="15"/>
      <c r="D43" s="15"/>
      <c r="E43" s="3"/>
      <c r="F43" s="3"/>
      <c r="G43" s="3"/>
    </row>
    <row r="44" spans="1:7" ht="18.75">
      <c r="A44" s="110"/>
      <c r="B44" s="19"/>
      <c r="C44" s="14"/>
      <c r="D44" s="20"/>
      <c r="E44" s="62"/>
      <c r="F44" s="20"/>
      <c r="G44" s="20"/>
    </row>
    <row r="45" spans="1:7" ht="18.75">
      <c r="A45" s="22"/>
      <c r="B45" s="22"/>
      <c r="C45" s="14"/>
      <c r="D45" s="14"/>
      <c r="E45" s="62"/>
      <c r="F45" s="14"/>
      <c r="G45" s="14"/>
    </row>
    <row r="46" spans="1:7" ht="18.75">
      <c r="A46" s="22"/>
      <c r="B46" s="22"/>
      <c r="C46" s="23"/>
      <c r="D46" s="15"/>
      <c r="E46" s="23"/>
      <c r="F46" s="23"/>
      <c r="G46" s="111"/>
    </row>
    <row r="47" spans="1:7" ht="18.75">
      <c r="A47" s="95"/>
      <c r="B47" s="22"/>
      <c r="C47" s="14"/>
      <c r="D47" s="14"/>
      <c r="E47" s="14"/>
      <c r="F47" s="14"/>
      <c r="G47" s="14"/>
    </row>
    <row r="48" spans="1:7" ht="18.75">
      <c r="A48" s="95"/>
      <c r="B48" s="131"/>
      <c r="C48" s="176"/>
      <c r="D48" s="133"/>
      <c r="E48" s="134"/>
      <c r="F48" s="55"/>
      <c r="G48" s="14"/>
    </row>
    <row r="49" spans="1:6" ht="18.75">
      <c r="A49" s="112"/>
      <c r="B49" s="112"/>
      <c r="C49" s="113"/>
      <c r="D49" s="113"/>
      <c r="E49" s="113"/>
      <c r="F49" s="113"/>
    </row>
    <row r="50" spans="1:4" ht="18.75">
      <c r="A50" s="112"/>
      <c r="B50" s="158" t="s">
        <v>34</v>
      </c>
      <c r="C50" s="158"/>
      <c r="D50" s="26">
        <f>C52/100*88</f>
        <v>0</v>
      </c>
    </row>
    <row r="51" spans="1:6" ht="18.75">
      <c r="A51" s="112"/>
      <c r="B51" s="112"/>
      <c r="C51" s="113"/>
      <c r="D51" s="113"/>
      <c r="E51" s="113"/>
      <c r="F51" s="113"/>
    </row>
    <row r="52" spans="1:7" ht="18.75">
      <c r="A52" s="114"/>
      <c r="B52" s="22" t="s">
        <v>28</v>
      </c>
      <c r="C52" s="93"/>
      <c r="D52" s="115"/>
      <c r="E52" s="115"/>
      <c r="F52" s="115"/>
      <c r="G52" s="116"/>
    </row>
    <row r="53" spans="1:7" ht="18.75">
      <c r="A53" s="114"/>
      <c r="B53" s="95" t="s">
        <v>51</v>
      </c>
      <c r="C53" s="59"/>
      <c r="D53" s="115"/>
      <c r="E53" s="115"/>
      <c r="F53" s="115"/>
      <c r="G53" s="116"/>
    </row>
    <row r="54" spans="1:7" ht="18.75">
      <c r="A54" s="114"/>
      <c r="B54" s="18" t="s">
        <v>64</v>
      </c>
      <c r="C54" s="59"/>
      <c r="D54" s="115"/>
      <c r="E54" s="115"/>
      <c r="F54" s="115"/>
      <c r="G54" s="116"/>
    </row>
    <row r="55" spans="1:7" ht="18.75">
      <c r="A55" s="114"/>
      <c r="B55" s="22" t="s">
        <v>29</v>
      </c>
      <c r="C55" s="59"/>
      <c r="D55" s="115"/>
      <c r="E55" s="115"/>
      <c r="F55" s="115"/>
      <c r="G55" s="116"/>
    </row>
    <row r="56" spans="1:7" ht="18.75">
      <c r="A56" s="114"/>
      <c r="B56" s="18" t="s">
        <v>30</v>
      </c>
      <c r="C56" s="60"/>
      <c r="D56" s="115"/>
      <c r="E56" s="115"/>
      <c r="F56" s="115"/>
      <c r="G56" s="116"/>
    </row>
    <row r="57" spans="1:7" ht="18.75">
      <c r="A57" s="114"/>
      <c r="B57" s="18" t="s">
        <v>65</v>
      </c>
      <c r="C57" s="59"/>
      <c r="D57" s="115"/>
      <c r="E57" s="115"/>
      <c r="F57" s="115"/>
      <c r="G57" s="116"/>
    </row>
    <row r="58" spans="1:7" ht="18.75">
      <c r="A58" s="114"/>
      <c r="B58" s="18" t="s">
        <v>82</v>
      </c>
      <c r="C58" s="59"/>
      <c r="D58" s="115"/>
      <c r="E58" s="115"/>
      <c r="F58" s="115"/>
      <c r="G58" s="116"/>
    </row>
    <row r="59" spans="1:7" ht="18.75">
      <c r="A59" s="114"/>
      <c r="B59" s="115"/>
      <c r="C59" s="115"/>
      <c r="D59" s="115"/>
      <c r="E59" s="116"/>
      <c r="F59" s="76"/>
      <c r="G59" s="76"/>
    </row>
    <row r="60" spans="1:7" ht="18.75">
      <c r="A60" s="114"/>
      <c r="B60" s="159"/>
      <c r="C60" s="160"/>
      <c r="D60" s="160"/>
      <c r="E60" s="161"/>
      <c r="F60" s="76"/>
      <c r="G60" s="76"/>
    </row>
    <row r="61" spans="1:7" ht="52.5" customHeight="1">
      <c r="A61" s="114"/>
      <c r="B61" s="162" t="s">
        <v>95</v>
      </c>
      <c r="C61" s="163"/>
      <c r="D61" s="163"/>
      <c r="E61" s="164"/>
      <c r="F61" s="76"/>
      <c r="G61" s="76"/>
    </row>
    <row r="62" spans="1:7" ht="18.75">
      <c r="A62" s="57" t="s">
        <v>39</v>
      </c>
      <c r="B62" s="57"/>
      <c r="C62" s="117"/>
      <c r="D62" s="57"/>
      <c r="E62" s="115"/>
      <c r="F62" s="115"/>
      <c r="G62" s="116"/>
    </row>
    <row r="63" spans="1:6" ht="18.75">
      <c r="A63" s="112"/>
      <c r="B63" s="112"/>
      <c r="C63" s="117"/>
      <c r="D63" s="113"/>
      <c r="E63" s="113"/>
      <c r="F63" s="113"/>
    </row>
    <row r="64" spans="1:6" ht="18.75">
      <c r="A64" s="118"/>
      <c r="B64" s="118"/>
      <c r="C64" s="117"/>
      <c r="D64" s="117"/>
      <c r="E64" s="117"/>
      <c r="F64" s="117"/>
    </row>
    <row r="65" spans="1:6" ht="18.75">
      <c r="A65" s="118"/>
      <c r="B65" s="118"/>
      <c r="C65" s="117"/>
      <c r="D65" s="117"/>
      <c r="E65" s="117"/>
      <c r="F65" s="117"/>
    </row>
    <row r="66" spans="1:6" ht="18.75">
      <c r="A66" s="118"/>
      <c r="B66" s="118"/>
      <c r="C66" s="117"/>
      <c r="D66" s="117"/>
      <c r="E66" s="117"/>
      <c r="F66" s="117"/>
    </row>
    <row r="67" spans="1:6" ht="18.75">
      <c r="A67" s="118"/>
      <c r="B67" s="118"/>
      <c r="C67" s="117"/>
      <c r="D67" s="117"/>
      <c r="E67" s="117"/>
      <c r="F67" s="117"/>
    </row>
    <row r="68" spans="1:6" ht="18.75">
      <c r="A68" s="118"/>
      <c r="B68" s="118"/>
      <c r="C68" s="117"/>
      <c r="D68" s="117"/>
      <c r="E68" s="117"/>
      <c r="F68" s="117"/>
    </row>
    <row r="69" spans="1:6" ht="18.75">
      <c r="A69" s="118"/>
      <c r="B69" s="118"/>
      <c r="C69" s="117"/>
      <c r="D69" s="117"/>
      <c r="E69" s="117"/>
      <c r="F69" s="117"/>
    </row>
    <row r="70" spans="1:6" ht="18.75">
      <c r="A70" s="118"/>
      <c r="B70" s="118"/>
      <c r="C70" s="117"/>
      <c r="D70" s="117"/>
      <c r="E70" s="117"/>
      <c r="F70" s="117"/>
    </row>
    <row r="71" spans="1:6" ht="18.75">
      <c r="A71" s="118"/>
      <c r="B71" s="118"/>
      <c r="C71" s="117"/>
      <c r="D71" s="117"/>
      <c r="E71" s="117"/>
      <c r="F71" s="117"/>
    </row>
    <row r="72" spans="1:6" ht="18.75">
      <c r="A72" s="118"/>
      <c r="B72" s="118"/>
      <c r="C72" s="117"/>
      <c r="D72" s="117"/>
      <c r="E72" s="117"/>
      <c r="F72" s="117"/>
    </row>
    <row r="73" spans="1:6" ht="18.75">
      <c r="A73" s="118"/>
      <c r="B73" s="118"/>
      <c r="C73" s="117"/>
      <c r="D73" s="117"/>
      <c r="E73" s="117"/>
      <c r="F73" s="117"/>
    </row>
    <row r="74" spans="1:6" ht="18.75">
      <c r="A74" s="118"/>
      <c r="B74" s="118"/>
      <c r="C74" s="117"/>
      <c r="D74" s="117"/>
      <c r="E74" s="117"/>
      <c r="F74" s="117"/>
    </row>
    <row r="75" spans="3:6" ht="18.75">
      <c r="C75" s="117"/>
      <c r="D75" s="117"/>
      <c r="E75" s="117"/>
      <c r="F75" s="117"/>
    </row>
    <row r="76" spans="3:6" ht="18.75">
      <c r="C76" s="117"/>
      <c r="D76" s="117"/>
      <c r="E76" s="117"/>
      <c r="F76" s="117"/>
    </row>
    <row r="77" spans="3:6" ht="18.75">
      <c r="C77" s="117"/>
      <c r="D77" s="117"/>
      <c r="E77" s="117"/>
      <c r="F77" s="117"/>
    </row>
    <row r="78" spans="3:6" ht="18.75">
      <c r="C78" s="117"/>
      <c r="D78" s="117"/>
      <c r="E78" s="117"/>
      <c r="F78" s="117"/>
    </row>
    <row r="79" spans="3:6" ht="18.75">
      <c r="C79" s="117"/>
      <c r="D79" s="117"/>
      <c r="E79" s="117"/>
      <c r="F79" s="117"/>
    </row>
    <row r="80" spans="3:6" ht="18.75">
      <c r="C80" s="117"/>
      <c r="D80" s="117"/>
      <c r="E80" s="117"/>
      <c r="F80" s="117"/>
    </row>
    <row r="81" spans="3:6" ht="18.75">
      <c r="C81" s="117"/>
      <c r="D81" s="117"/>
      <c r="E81" s="117"/>
      <c r="F81" s="117"/>
    </row>
    <row r="82" spans="3:6" ht="18.75">
      <c r="C82" s="117"/>
      <c r="D82" s="117"/>
      <c r="E82" s="117"/>
      <c r="F82" s="117"/>
    </row>
    <row r="83" spans="3:6" ht="18.75">
      <c r="C83" s="117"/>
      <c r="D83" s="117"/>
      <c r="E83" s="117"/>
      <c r="F83" s="117"/>
    </row>
    <row r="84" spans="3:6" ht="18.75">
      <c r="C84" s="117"/>
      <c r="D84" s="117"/>
      <c r="E84" s="117"/>
      <c r="F84" s="117"/>
    </row>
    <row r="85" spans="3:6" ht="18.75">
      <c r="C85" s="117"/>
      <c r="D85" s="117"/>
      <c r="E85" s="117"/>
      <c r="F85" s="117"/>
    </row>
    <row r="86" spans="3:6" ht="18.75">
      <c r="C86" s="117"/>
      <c r="D86" s="117"/>
      <c r="E86" s="117"/>
      <c r="F86" s="117"/>
    </row>
    <row r="87" spans="3:6" ht="18.75">
      <c r="C87" s="117"/>
      <c r="D87" s="117"/>
      <c r="E87" s="117"/>
      <c r="F87" s="117"/>
    </row>
    <row r="88" spans="3:6" ht="18.75">
      <c r="C88" s="117"/>
      <c r="D88" s="117"/>
      <c r="E88" s="117"/>
      <c r="F88" s="117"/>
    </row>
    <row r="89" spans="3:6" ht="18.75">
      <c r="C89" s="117"/>
      <c r="D89" s="117"/>
      <c r="E89" s="117"/>
      <c r="F89" s="117"/>
    </row>
    <row r="90" spans="3:6" ht="18.75">
      <c r="C90" s="117"/>
      <c r="D90" s="117"/>
      <c r="E90" s="117"/>
      <c r="F90" s="117"/>
    </row>
    <row r="91" spans="3:6" ht="18.75">
      <c r="C91" s="117"/>
      <c r="D91" s="117"/>
      <c r="E91" s="117"/>
      <c r="F91" s="117"/>
    </row>
    <row r="92" spans="3:6" ht="18.75">
      <c r="C92" s="117"/>
      <c r="D92" s="117"/>
      <c r="E92" s="117"/>
      <c r="F92" s="117"/>
    </row>
    <row r="93" spans="3:6" ht="18.75">
      <c r="C93" s="117"/>
      <c r="D93" s="117"/>
      <c r="E93" s="117"/>
      <c r="F93" s="117"/>
    </row>
    <row r="94" spans="3:6" ht="18.75">
      <c r="C94" s="117"/>
      <c r="D94" s="117"/>
      <c r="E94" s="117"/>
      <c r="F94" s="117"/>
    </row>
    <row r="95" spans="3:6" ht="18.75">
      <c r="C95" s="117"/>
      <c r="D95" s="117"/>
      <c r="E95" s="117"/>
      <c r="F95" s="117"/>
    </row>
    <row r="96" spans="3:6" ht="18.75">
      <c r="C96" s="117"/>
      <c r="D96" s="117"/>
      <c r="E96" s="117"/>
      <c r="F96" s="117"/>
    </row>
    <row r="97" spans="3:6" ht="18.75">
      <c r="C97" s="117"/>
      <c r="D97" s="117"/>
      <c r="E97" s="117"/>
      <c r="F97" s="117"/>
    </row>
    <row r="98" spans="3:6" ht="18.75">
      <c r="C98" s="117"/>
      <c r="D98" s="117"/>
      <c r="E98" s="117"/>
      <c r="F98" s="117"/>
    </row>
    <row r="99" spans="3:6" ht="18.75">
      <c r="C99" s="117"/>
      <c r="D99" s="117"/>
      <c r="E99" s="117"/>
      <c r="F99" s="117"/>
    </row>
    <row r="100" spans="3:6" ht="18.75">
      <c r="C100" s="117"/>
      <c r="D100" s="117"/>
      <c r="E100" s="117"/>
      <c r="F100" s="117"/>
    </row>
    <row r="101" spans="3:6" ht="18.75">
      <c r="C101" s="117"/>
      <c r="D101" s="117"/>
      <c r="E101" s="117"/>
      <c r="F101" s="117"/>
    </row>
    <row r="102" spans="3:6" ht="18.75">
      <c r="C102" s="117"/>
      <c r="D102" s="117"/>
      <c r="E102" s="117"/>
      <c r="F102" s="117"/>
    </row>
    <row r="103" spans="3:6" ht="18.75">
      <c r="C103" s="117"/>
      <c r="D103" s="117"/>
      <c r="E103" s="117"/>
      <c r="F103" s="117"/>
    </row>
    <row r="104" spans="3:6" ht="18.75">
      <c r="C104" s="117"/>
      <c r="D104" s="117"/>
      <c r="E104" s="117"/>
      <c r="F104" s="117"/>
    </row>
    <row r="105" spans="3:6" ht="18.75">
      <c r="C105" s="117"/>
      <c r="D105" s="117"/>
      <c r="E105" s="117"/>
      <c r="F105" s="117"/>
    </row>
    <row r="106" spans="4:6" ht="18.75">
      <c r="D106" s="117"/>
      <c r="E106" s="117"/>
      <c r="F106" s="117"/>
    </row>
    <row r="107" spans="4:6" ht="18.75">
      <c r="D107" s="117"/>
      <c r="E107" s="117"/>
      <c r="F107" s="117"/>
    </row>
    <row r="108" spans="4:6" ht="18.75">
      <c r="D108" s="117"/>
      <c r="E108" s="117"/>
      <c r="F108" s="117"/>
    </row>
    <row r="109" spans="4:6" ht="18.75">
      <c r="D109" s="117"/>
      <c r="E109" s="117"/>
      <c r="F109" s="117"/>
    </row>
    <row r="110" spans="4:6" ht="18.75">
      <c r="D110" s="117"/>
      <c r="E110" s="117"/>
      <c r="F110" s="117"/>
    </row>
  </sheetData>
  <sheetProtection/>
  <mergeCells count="18">
    <mergeCell ref="B48:C48"/>
    <mergeCell ref="D48:E48"/>
    <mergeCell ref="C8:E8"/>
    <mergeCell ref="E1:G1"/>
    <mergeCell ref="A2:G2"/>
    <mergeCell ref="C4:E4"/>
    <mergeCell ref="C5:E5"/>
    <mergeCell ref="C6:E6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zoomScalePageLayoutView="0" workbookViewId="0" topLeftCell="A13">
      <selection activeCell="I27" sqref="I27"/>
    </sheetView>
  </sheetViews>
  <sheetFormatPr defaultColWidth="8.8515625" defaultRowHeight="15"/>
  <cols>
    <col min="1" max="1" width="5.00390625" style="72" customWidth="1"/>
    <col min="2" max="2" width="72.421875" style="72" customWidth="1"/>
    <col min="3" max="3" width="15.28125" style="72" customWidth="1"/>
    <col min="4" max="4" width="11.57421875" style="72" customWidth="1"/>
    <col min="5" max="5" width="15.140625" style="72" customWidth="1"/>
    <col min="6" max="6" width="16.00390625" style="72" customWidth="1"/>
    <col min="7" max="7" width="24.00390625" style="75" customWidth="1"/>
    <col min="8" max="8" width="11.140625" style="76" customWidth="1"/>
    <col min="9" max="9" width="12.8515625" style="76" customWidth="1"/>
    <col min="10" max="16384" width="8.8515625" style="76" customWidth="1"/>
  </cols>
  <sheetData>
    <row r="1" spans="5:7" ht="18.75">
      <c r="E1" s="180" t="s">
        <v>41</v>
      </c>
      <c r="F1" s="180"/>
      <c r="G1" s="180"/>
    </row>
    <row r="2" spans="1:7" ht="35.25" customHeight="1">
      <c r="A2" s="181" t="s">
        <v>109</v>
      </c>
      <c r="B2" s="181"/>
      <c r="C2" s="181"/>
      <c r="D2" s="181"/>
      <c r="E2" s="181"/>
      <c r="F2" s="181"/>
      <c r="G2" s="181"/>
    </row>
    <row r="3" spans="2:6" ht="19.5">
      <c r="B3" s="96"/>
      <c r="C3" s="97"/>
      <c r="D3" s="97"/>
      <c r="E3" s="97"/>
      <c r="F3" s="97"/>
    </row>
    <row r="4" spans="2:6" ht="19.5">
      <c r="B4" s="73" t="s">
        <v>0</v>
      </c>
      <c r="C4" s="182" t="s">
        <v>110</v>
      </c>
      <c r="D4" s="167"/>
      <c r="E4" s="167"/>
      <c r="F4" s="74"/>
    </row>
    <row r="5" spans="2:6" ht="19.5">
      <c r="B5" s="73" t="s">
        <v>1</v>
      </c>
      <c r="C5" s="183">
        <v>6</v>
      </c>
      <c r="D5" s="184"/>
      <c r="E5" s="184"/>
      <c r="F5" s="77"/>
    </row>
    <row r="6" spans="2:6" ht="19.5">
      <c r="B6" s="78" t="s">
        <v>2</v>
      </c>
      <c r="C6" s="183">
        <v>11183.8</v>
      </c>
      <c r="D6" s="184"/>
      <c r="E6" s="184"/>
      <c r="F6" s="77"/>
    </row>
    <row r="7" spans="2:6" ht="19.5">
      <c r="B7" s="78" t="s">
        <v>89</v>
      </c>
      <c r="C7" s="79">
        <v>1260</v>
      </c>
      <c r="D7" s="80"/>
      <c r="E7" s="81"/>
      <c r="F7" s="77"/>
    </row>
    <row r="8" spans="2:6" ht="39">
      <c r="B8" s="92" t="s">
        <v>96</v>
      </c>
      <c r="C8" s="177"/>
      <c r="D8" s="178"/>
      <c r="E8" s="179"/>
      <c r="F8" s="83"/>
    </row>
    <row r="9" spans="2:6" ht="19.5">
      <c r="B9" s="82" t="s">
        <v>91</v>
      </c>
      <c r="C9" s="84">
        <v>640304.4</v>
      </c>
      <c r="D9" s="85"/>
      <c r="E9" s="86"/>
      <c r="F9" s="83"/>
    </row>
    <row r="10" spans="2:5" ht="18.75">
      <c r="B10" s="87" t="s">
        <v>87</v>
      </c>
      <c r="C10" s="88">
        <v>8.5</v>
      </c>
      <c r="D10" s="66"/>
      <c r="E10" s="46"/>
    </row>
    <row r="11" spans="2:5" ht="18.75">
      <c r="B11" s="87" t="s">
        <v>93</v>
      </c>
      <c r="C11" s="88">
        <f>12*D50</f>
        <v>0</v>
      </c>
      <c r="D11" s="66"/>
      <c r="E11" s="46"/>
    </row>
    <row r="12" spans="2:5" ht="18.75">
      <c r="B12" s="87" t="s">
        <v>88</v>
      </c>
      <c r="C12" s="89">
        <f>C6*C10*12</f>
        <v>1140747.5999999999</v>
      </c>
      <c r="D12" s="66">
        <f>C12/12</f>
        <v>95062.29999999999</v>
      </c>
      <c r="E12" s="46"/>
    </row>
    <row r="13" spans="1:7" ht="18.75">
      <c r="A13" s="165"/>
      <c r="B13" s="166"/>
      <c r="C13" s="166"/>
      <c r="D13" s="166"/>
      <c r="E13" s="167"/>
      <c r="F13" s="167"/>
      <c r="G13" s="167"/>
    </row>
    <row r="14" spans="1:7" ht="18.75">
      <c r="A14" s="98"/>
      <c r="B14" s="99"/>
      <c r="C14" s="99"/>
      <c r="D14" s="100"/>
      <c r="E14" s="101"/>
      <c r="F14" s="102"/>
      <c r="G14" s="102"/>
    </row>
    <row r="15" spans="1:7" ht="18.75">
      <c r="A15" s="168" t="s">
        <v>4</v>
      </c>
      <c r="B15" s="141" t="s">
        <v>5</v>
      </c>
      <c r="C15" s="170" t="s">
        <v>32</v>
      </c>
      <c r="D15" s="172" t="s">
        <v>43</v>
      </c>
      <c r="E15" s="173"/>
      <c r="F15" s="170" t="s">
        <v>80</v>
      </c>
      <c r="G15" s="174" t="s">
        <v>52</v>
      </c>
    </row>
    <row r="16" spans="1:7" ht="75">
      <c r="A16" s="169"/>
      <c r="B16" s="142"/>
      <c r="C16" s="171"/>
      <c r="D16" s="94" t="s">
        <v>6</v>
      </c>
      <c r="E16" s="94" t="s">
        <v>42</v>
      </c>
      <c r="F16" s="171"/>
      <c r="G16" s="175"/>
    </row>
    <row r="17" spans="1:7" ht="18.75">
      <c r="A17" s="103" t="s">
        <v>7</v>
      </c>
      <c r="B17" s="13" t="s">
        <v>31</v>
      </c>
      <c r="C17" s="15">
        <f>D17*C6</f>
        <v>51892.831999999995</v>
      </c>
      <c r="D17" s="15">
        <v>4.64</v>
      </c>
      <c r="E17" s="15">
        <f>C17*12</f>
        <v>622713.9839999999</v>
      </c>
      <c r="F17" s="15">
        <f>C17*12</f>
        <v>622713.9839999999</v>
      </c>
      <c r="G17" s="40"/>
    </row>
    <row r="18" spans="1:7" ht="18.75">
      <c r="A18" s="95" t="s">
        <v>10</v>
      </c>
      <c r="B18" s="18" t="s">
        <v>11</v>
      </c>
      <c r="C18" s="15">
        <f>0.47*C6</f>
        <v>5256.3859999999995</v>
      </c>
      <c r="D18" s="15">
        <v>0.47</v>
      </c>
      <c r="E18" s="15">
        <f>C18*12</f>
        <v>63076.632</v>
      </c>
      <c r="F18" s="15">
        <f aca="true" t="shared" si="0" ref="F18:F27">C18*12</f>
        <v>63076.632</v>
      </c>
      <c r="G18" s="3"/>
    </row>
    <row r="19" spans="1:7" ht="18.75">
      <c r="A19" s="95" t="s">
        <v>12</v>
      </c>
      <c r="B19" s="18" t="s">
        <v>33</v>
      </c>
      <c r="C19" s="15">
        <v>1350</v>
      </c>
      <c r="D19" s="15">
        <f>C19/C6</f>
        <v>0.12071031313149377</v>
      </c>
      <c r="E19" s="15">
        <f>C19*12</f>
        <v>16200</v>
      </c>
      <c r="F19" s="15">
        <f t="shared" si="0"/>
        <v>16200</v>
      </c>
      <c r="G19" s="3"/>
    </row>
    <row r="20" spans="1:7" ht="18.75">
      <c r="A20" s="104" t="s">
        <v>13</v>
      </c>
      <c r="B20" s="46" t="s">
        <v>58</v>
      </c>
      <c r="C20" s="15">
        <f>E20/12</f>
        <v>111</v>
      </c>
      <c r="D20" s="15">
        <f>C20/C6</f>
        <v>0.009925070190811711</v>
      </c>
      <c r="E20" s="3">
        <v>1332</v>
      </c>
      <c r="F20" s="15">
        <f t="shared" si="0"/>
        <v>1332</v>
      </c>
      <c r="G20" s="3"/>
    </row>
    <row r="21" spans="1:7" ht="18.75">
      <c r="A21" s="104" t="s">
        <v>14</v>
      </c>
      <c r="B21" s="1" t="s">
        <v>38</v>
      </c>
      <c r="C21" s="15">
        <f>E21/12</f>
        <v>246.75</v>
      </c>
      <c r="D21" s="15">
        <f>E21/C6</f>
        <v>0.2647579534684097</v>
      </c>
      <c r="E21" s="15">
        <f>C7*2.35</f>
        <v>2961</v>
      </c>
      <c r="F21" s="15">
        <f t="shared" si="0"/>
        <v>2961</v>
      </c>
      <c r="G21" s="3"/>
    </row>
    <row r="22" spans="1:7" ht="18.75">
      <c r="A22" s="104" t="s">
        <v>45</v>
      </c>
      <c r="B22" s="1" t="s">
        <v>85</v>
      </c>
      <c r="C22" s="15">
        <f>E22/12</f>
        <v>170.1</v>
      </c>
      <c r="D22" s="15">
        <f>E22/C6</f>
        <v>0.18251399345481858</v>
      </c>
      <c r="E22" s="15">
        <f>C7*1.62</f>
        <v>2041.2</v>
      </c>
      <c r="F22" s="15">
        <f t="shared" si="0"/>
        <v>2041.1999999999998</v>
      </c>
      <c r="G22" s="3"/>
    </row>
    <row r="23" spans="1:7" s="105" customFormat="1" ht="18.75">
      <c r="A23" s="104"/>
      <c r="B23" s="1" t="s">
        <v>37</v>
      </c>
      <c r="C23" s="15">
        <f>C12*12%/12</f>
        <v>11407.475999999997</v>
      </c>
      <c r="D23" s="15">
        <f>C23/C6</f>
        <v>1.0199999999999998</v>
      </c>
      <c r="E23" s="3">
        <f>C12*12%</f>
        <v>136889.71199999997</v>
      </c>
      <c r="F23" s="15">
        <f t="shared" si="0"/>
        <v>136889.71199999997</v>
      </c>
      <c r="G23" s="3"/>
    </row>
    <row r="24" spans="1:7" ht="37.5">
      <c r="A24" s="104"/>
      <c r="B24" s="1" t="s">
        <v>83</v>
      </c>
      <c r="C24" s="15">
        <f>C12*0.9%/12</f>
        <v>855.5607</v>
      </c>
      <c r="D24" s="15">
        <f>C24/C6</f>
        <v>0.0765</v>
      </c>
      <c r="E24" s="3">
        <f>C12*0.9%</f>
        <v>10266.7284</v>
      </c>
      <c r="F24" s="15">
        <f t="shared" si="0"/>
        <v>10266.7284</v>
      </c>
      <c r="G24" s="3"/>
    </row>
    <row r="25" spans="1:7" s="105" customFormat="1" ht="18.75">
      <c r="A25" s="104"/>
      <c r="B25" s="1" t="s">
        <v>84</v>
      </c>
      <c r="C25" s="15">
        <f>C12*2.5%/12</f>
        <v>2376.5575</v>
      </c>
      <c r="D25" s="15">
        <f>C25/C6</f>
        <v>0.2125</v>
      </c>
      <c r="E25" s="3">
        <f>C25*12</f>
        <v>28518.69</v>
      </c>
      <c r="F25" s="15">
        <f t="shared" si="0"/>
        <v>28518.69</v>
      </c>
      <c r="G25" s="3"/>
    </row>
    <row r="26" spans="1:7" s="107" customFormat="1" ht="18.75">
      <c r="A26" s="106"/>
      <c r="B26" s="48" t="s">
        <v>108</v>
      </c>
      <c r="C26" s="49">
        <f>E26/12</f>
        <v>533.5870000000001</v>
      </c>
      <c r="D26" s="49">
        <f>E26/C6/12</f>
        <v>0.04771070655769954</v>
      </c>
      <c r="E26" s="50">
        <f>C9*1%</f>
        <v>6403.044000000001</v>
      </c>
      <c r="F26" s="15">
        <f t="shared" si="0"/>
        <v>6403.044000000002</v>
      </c>
      <c r="G26" s="50"/>
    </row>
    <row r="27" spans="1:7" ht="18.75">
      <c r="A27" s="104"/>
      <c r="B27" s="1" t="s">
        <v>90</v>
      </c>
      <c r="C27" s="15">
        <v>3752.6</v>
      </c>
      <c r="D27" s="15">
        <f>E27/C6/12</f>
        <v>0.33553890448684703</v>
      </c>
      <c r="E27" s="3">
        <f>C27*12</f>
        <v>45031.2</v>
      </c>
      <c r="F27" s="15">
        <f t="shared" si="0"/>
        <v>45031.2</v>
      </c>
      <c r="G27" s="3"/>
    </row>
    <row r="28" spans="1:7" s="109" customFormat="1" ht="18.75">
      <c r="A28" s="108"/>
      <c r="B28" s="66" t="s">
        <v>92</v>
      </c>
      <c r="C28" s="14">
        <f>SUM(C17:C27)</f>
        <v>77952.8492</v>
      </c>
      <c r="D28" s="14">
        <f>SUM(D17:D27)</f>
        <v>7.38015694129008</v>
      </c>
      <c r="E28" s="14">
        <f>SUM(E17:E27)</f>
        <v>935434.1903999997</v>
      </c>
      <c r="F28" s="14">
        <f>SUM(F17:F27)</f>
        <v>935434.1903999997</v>
      </c>
      <c r="G28" s="67"/>
    </row>
    <row r="29" spans="1:7" s="105" customFormat="1" ht="18.75">
      <c r="A29" s="104"/>
      <c r="B29" s="1"/>
      <c r="C29" s="15"/>
      <c r="D29" s="15"/>
      <c r="E29" s="3"/>
      <c r="F29" s="3"/>
      <c r="G29" s="3"/>
    </row>
    <row r="30" spans="1:7" s="105" customFormat="1" ht="18.75">
      <c r="A30" s="104"/>
      <c r="B30" s="1"/>
      <c r="C30" s="15"/>
      <c r="D30" s="15"/>
      <c r="E30" s="3"/>
      <c r="F30" s="3"/>
      <c r="G30" s="3"/>
    </row>
    <row r="31" spans="1:7" ht="37.5">
      <c r="A31" s="104"/>
      <c r="B31" s="90" t="s">
        <v>94</v>
      </c>
      <c r="C31" s="91">
        <f>(C10-D28)*C6+D50</f>
        <v>12524.100800000002</v>
      </c>
      <c r="D31" s="91">
        <f>C31/C6</f>
        <v>1.11984305870992</v>
      </c>
      <c r="E31" s="91">
        <f>C31*12</f>
        <v>150289.20960000003</v>
      </c>
      <c r="F31" s="91">
        <f>E31</f>
        <v>150289.20960000003</v>
      </c>
      <c r="G31" s="3"/>
    </row>
    <row r="32" spans="1:7" ht="18.75">
      <c r="A32" s="104"/>
      <c r="B32" s="1"/>
      <c r="C32" s="15"/>
      <c r="D32" s="15"/>
      <c r="E32" s="3"/>
      <c r="F32" s="3"/>
      <c r="G32" s="3"/>
    </row>
    <row r="33" spans="1:7" ht="18.75">
      <c r="A33" s="104"/>
      <c r="B33" s="1"/>
      <c r="C33" s="15"/>
      <c r="D33" s="15"/>
      <c r="E33" s="3"/>
      <c r="F33" s="3"/>
      <c r="G33" s="3"/>
    </row>
    <row r="34" spans="1:7" ht="18.75">
      <c r="A34" s="104"/>
      <c r="B34" s="1"/>
      <c r="C34" s="15"/>
      <c r="D34" s="15"/>
      <c r="E34" s="3"/>
      <c r="F34" s="3"/>
      <c r="G34" s="3"/>
    </row>
    <row r="35" spans="1:7" ht="18.75">
      <c r="A35" s="104"/>
      <c r="B35" s="1"/>
      <c r="C35" s="15"/>
      <c r="D35" s="15"/>
      <c r="E35" s="3"/>
      <c r="F35" s="3"/>
      <c r="G35" s="3"/>
    </row>
    <row r="36" spans="1:7" ht="18.75">
      <c r="A36" s="104"/>
      <c r="B36" s="1"/>
      <c r="C36" s="15"/>
      <c r="D36" s="15"/>
      <c r="E36" s="3"/>
      <c r="F36" s="3"/>
      <c r="G36" s="3"/>
    </row>
    <row r="37" spans="1:7" ht="18.75">
      <c r="A37" s="104"/>
      <c r="B37" s="1"/>
      <c r="C37" s="15"/>
      <c r="D37" s="15"/>
      <c r="E37" s="3"/>
      <c r="F37" s="3"/>
      <c r="G37" s="3"/>
    </row>
    <row r="38" spans="1:7" ht="18.75">
      <c r="A38" s="104"/>
      <c r="B38" s="1"/>
      <c r="C38" s="15"/>
      <c r="D38" s="15"/>
      <c r="E38" s="3"/>
      <c r="F38" s="3"/>
      <c r="G38" s="3"/>
    </row>
    <row r="39" spans="1:7" ht="18.75">
      <c r="A39" s="104"/>
      <c r="B39" s="1"/>
      <c r="C39" s="15"/>
      <c r="D39" s="15"/>
      <c r="E39" s="3"/>
      <c r="F39" s="3"/>
      <c r="G39" s="3"/>
    </row>
    <row r="40" spans="1:7" ht="18.75">
      <c r="A40" s="104"/>
      <c r="B40" s="1"/>
      <c r="C40" s="15"/>
      <c r="D40" s="15"/>
      <c r="E40" s="3"/>
      <c r="F40" s="3"/>
      <c r="G40" s="3"/>
    </row>
    <row r="41" spans="1:7" ht="18.75">
      <c r="A41" s="104"/>
      <c r="B41" s="1"/>
      <c r="C41" s="15"/>
      <c r="D41" s="15"/>
      <c r="E41" s="3"/>
      <c r="F41" s="3"/>
      <c r="G41" s="3"/>
    </row>
    <row r="42" spans="1:7" ht="18.75">
      <c r="A42" s="95"/>
      <c r="B42" s="18"/>
      <c r="C42" s="14"/>
      <c r="D42" s="14"/>
      <c r="E42" s="14"/>
      <c r="F42" s="14"/>
      <c r="G42" s="14"/>
    </row>
    <row r="43" spans="1:7" ht="18.75">
      <c r="A43" s="104"/>
      <c r="B43" s="1"/>
      <c r="C43" s="15"/>
      <c r="D43" s="15"/>
      <c r="E43" s="3"/>
      <c r="F43" s="3"/>
      <c r="G43" s="3"/>
    </row>
    <row r="44" spans="1:7" ht="18.75">
      <c r="A44" s="110"/>
      <c r="B44" s="19"/>
      <c r="C44" s="14"/>
      <c r="D44" s="20"/>
      <c r="E44" s="62"/>
      <c r="F44" s="20"/>
      <c r="G44" s="20"/>
    </row>
    <row r="45" spans="1:7" ht="18.75">
      <c r="A45" s="22"/>
      <c r="B45" s="22"/>
      <c r="C45" s="14"/>
      <c r="D45" s="14"/>
      <c r="E45" s="62"/>
      <c r="F45" s="14"/>
      <c r="G45" s="14"/>
    </row>
    <row r="46" spans="1:7" ht="18.75">
      <c r="A46" s="22"/>
      <c r="B46" s="22"/>
      <c r="C46" s="23"/>
      <c r="D46" s="15"/>
      <c r="E46" s="23"/>
      <c r="F46" s="23"/>
      <c r="G46" s="111"/>
    </row>
    <row r="47" spans="1:7" ht="18.75">
      <c r="A47" s="95"/>
      <c r="B47" s="22"/>
      <c r="C47" s="14"/>
      <c r="D47" s="14"/>
      <c r="E47" s="14"/>
      <c r="F47" s="14"/>
      <c r="G47" s="14"/>
    </row>
    <row r="48" spans="1:7" ht="18.75">
      <c r="A48" s="95"/>
      <c r="B48" s="131"/>
      <c r="C48" s="176"/>
      <c r="D48" s="133"/>
      <c r="E48" s="134"/>
      <c r="F48" s="55"/>
      <c r="G48" s="14"/>
    </row>
    <row r="49" spans="1:6" ht="18.75">
      <c r="A49" s="112"/>
      <c r="B49" s="112"/>
      <c r="C49" s="113"/>
      <c r="D49" s="113"/>
      <c r="E49" s="113"/>
      <c r="F49" s="113"/>
    </row>
    <row r="50" spans="1:4" ht="18.75">
      <c r="A50" s="112"/>
      <c r="B50" s="158" t="s">
        <v>34</v>
      </c>
      <c r="C50" s="158"/>
      <c r="D50" s="26">
        <f>C52/100*88</f>
        <v>0</v>
      </c>
    </row>
    <row r="51" spans="1:6" ht="18.75">
      <c r="A51" s="112"/>
      <c r="B51" s="112"/>
      <c r="C51" s="113"/>
      <c r="D51" s="113"/>
      <c r="E51" s="113"/>
      <c r="F51" s="113"/>
    </row>
    <row r="52" spans="1:7" ht="18.75">
      <c r="A52" s="114"/>
      <c r="B52" s="22" t="s">
        <v>28</v>
      </c>
      <c r="C52" s="93"/>
      <c r="D52" s="115"/>
      <c r="E52" s="115"/>
      <c r="F52" s="115"/>
      <c r="G52" s="116"/>
    </row>
    <row r="53" spans="1:7" ht="18.75">
      <c r="A53" s="114"/>
      <c r="B53" s="95" t="s">
        <v>51</v>
      </c>
      <c r="C53" s="59"/>
      <c r="D53" s="115"/>
      <c r="E53" s="115"/>
      <c r="F53" s="115"/>
      <c r="G53" s="116"/>
    </row>
    <row r="54" spans="1:7" ht="18.75">
      <c r="A54" s="114"/>
      <c r="B54" s="18" t="s">
        <v>64</v>
      </c>
      <c r="C54" s="59"/>
      <c r="D54" s="115"/>
      <c r="E54" s="115"/>
      <c r="F54" s="115"/>
      <c r="G54" s="116"/>
    </row>
    <row r="55" spans="1:7" ht="18.75">
      <c r="A55" s="114"/>
      <c r="B55" s="22" t="s">
        <v>29</v>
      </c>
      <c r="C55" s="59"/>
      <c r="D55" s="115"/>
      <c r="E55" s="115"/>
      <c r="F55" s="115"/>
      <c r="G55" s="116"/>
    </row>
    <row r="56" spans="1:7" ht="18.75">
      <c r="A56" s="114"/>
      <c r="B56" s="18" t="s">
        <v>30</v>
      </c>
      <c r="C56" s="60"/>
      <c r="D56" s="115"/>
      <c r="E56" s="115"/>
      <c r="F56" s="115"/>
      <c r="G56" s="116"/>
    </row>
    <row r="57" spans="1:7" ht="18.75">
      <c r="A57" s="114"/>
      <c r="B57" s="18" t="s">
        <v>65</v>
      </c>
      <c r="C57" s="59"/>
      <c r="D57" s="115"/>
      <c r="E57" s="115"/>
      <c r="F57" s="115"/>
      <c r="G57" s="116"/>
    </row>
    <row r="58" spans="1:7" ht="18.75">
      <c r="A58" s="114"/>
      <c r="B58" s="18" t="s">
        <v>82</v>
      </c>
      <c r="C58" s="59"/>
      <c r="D58" s="115"/>
      <c r="E58" s="115"/>
      <c r="F58" s="115"/>
      <c r="G58" s="116"/>
    </row>
    <row r="59" spans="1:7" ht="18.75">
      <c r="A59" s="114"/>
      <c r="B59" s="115"/>
      <c r="C59" s="115"/>
      <c r="D59" s="115"/>
      <c r="E59" s="116"/>
      <c r="F59" s="76"/>
      <c r="G59" s="76"/>
    </row>
    <row r="60" spans="1:7" ht="18.75">
      <c r="A60" s="114"/>
      <c r="B60" s="159"/>
      <c r="C60" s="160"/>
      <c r="D60" s="160"/>
      <c r="E60" s="161"/>
      <c r="F60" s="76"/>
      <c r="G60" s="76"/>
    </row>
    <row r="61" spans="1:7" ht="64.5" customHeight="1">
      <c r="A61" s="114"/>
      <c r="B61" s="162" t="s">
        <v>95</v>
      </c>
      <c r="C61" s="163"/>
      <c r="D61" s="163"/>
      <c r="E61" s="164"/>
      <c r="F61" s="76"/>
      <c r="G61" s="76"/>
    </row>
    <row r="62" spans="1:7" ht="18.75">
      <c r="A62" s="57" t="s">
        <v>39</v>
      </c>
      <c r="B62" s="57"/>
      <c r="C62" s="117"/>
      <c r="D62" s="57"/>
      <c r="E62" s="115"/>
      <c r="F62" s="115"/>
      <c r="G62" s="116"/>
    </row>
    <row r="63" spans="1:6" ht="18.75">
      <c r="A63" s="112"/>
      <c r="B63" s="112"/>
      <c r="C63" s="117"/>
      <c r="D63" s="113"/>
      <c r="E63" s="113"/>
      <c r="F63" s="113"/>
    </row>
    <row r="64" spans="1:6" ht="18.75">
      <c r="A64" s="118"/>
      <c r="B64" s="118"/>
      <c r="C64" s="117"/>
      <c r="D64" s="117"/>
      <c r="E64" s="117"/>
      <c r="F64" s="117"/>
    </row>
    <row r="65" spans="1:6" ht="18.75">
      <c r="A65" s="118"/>
      <c r="B65" s="118"/>
      <c r="C65" s="117"/>
      <c r="D65" s="117"/>
      <c r="E65" s="117"/>
      <c r="F65" s="117"/>
    </row>
    <row r="66" spans="1:6" ht="18.75">
      <c r="A66" s="118"/>
      <c r="B66" s="118"/>
      <c r="C66" s="117"/>
      <c r="D66" s="117"/>
      <c r="E66" s="117"/>
      <c r="F66" s="117"/>
    </row>
    <row r="67" spans="1:6" ht="18.75">
      <c r="A67" s="118"/>
      <c r="B67" s="118"/>
      <c r="C67" s="117"/>
      <c r="D67" s="117"/>
      <c r="E67" s="117"/>
      <c r="F67" s="117"/>
    </row>
    <row r="68" spans="1:6" ht="18.75">
      <c r="A68" s="118"/>
      <c r="B68" s="118"/>
      <c r="C68" s="117"/>
      <c r="D68" s="117"/>
      <c r="E68" s="117"/>
      <c r="F68" s="117"/>
    </row>
    <row r="69" spans="1:6" ht="18.75">
      <c r="A69" s="118"/>
      <c r="B69" s="118"/>
      <c r="C69" s="117"/>
      <c r="D69" s="117"/>
      <c r="E69" s="117"/>
      <c r="F69" s="117"/>
    </row>
    <row r="70" spans="1:6" ht="18.75">
      <c r="A70" s="118"/>
      <c r="B70" s="118"/>
      <c r="C70" s="117"/>
      <c r="D70" s="117"/>
      <c r="E70" s="117"/>
      <c r="F70" s="117"/>
    </row>
    <row r="71" spans="1:6" ht="18.75">
      <c r="A71" s="118"/>
      <c r="B71" s="118"/>
      <c r="C71" s="117"/>
      <c r="D71" s="117"/>
      <c r="E71" s="117"/>
      <c r="F71" s="117"/>
    </row>
    <row r="72" spans="1:6" ht="18.75">
      <c r="A72" s="118"/>
      <c r="B72" s="118"/>
      <c r="C72" s="117"/>
      <c r="D72" s="117"/>
      <c r="E72" s="117"/>
      <c r="F72" s="117"/>
    </row>
    <row r="73" spans="1:6" ht="18.75">
      <c r="A73" s="118"/>
      <c r="B73" s="118"/>
      <c r="C73" s="117"/>
      <c r="D73" s="117"/>
      <c r="E73" s="117"/>
      <c r="F73" s="117"/>
    </row>
    <row r="74" spans="1:6" ht="18.75">
      <c r="A74" s="118"/>
      <c r="B74" s="118"/>
      <c r="C74" s="117"/>
      <c r="D74" s="117"/>
      <c r="E74" s="117"/>
      <c r="F74" s="117"/>
    </row>
    <row r="75" spans="3:6" ht="18.75">
      <c r="C75" s="117"/>
      <c r="D75" s="117"/>
      <c r="E75" s="117"/>
      <c r="F75" s="117"/>
    </row>
    <row r="76" spans="3:6" ht="18.75">
      <c r="C76" s="117"/>
      <c r="D76" s="117"/>
      <c r="E76" s="117"/>
      <c r="F76" s="117"/>
    </row>
    <row r="77" spans="3:6" ht="18.75">
      <c r="C77" s="117"/>
      <c r="D77" s="117"/>
      <c r="E77" s="117"/>
      <c r="F77" s="117"/>
    </row>
    <row r="78" spans="3:6" ht="18.75">
      <c r="C78" s="117"/>
      <c r="D78" s="117"/>
      <c r="E78" s="117"/>
      <c r="F78" s="117"/>
    </row>
    <row r="79" spans="3:6" ht="18.75">
      <c r="C79" s="117"/>
      <c r="D79" s="117"/>
      <c r="E79" s="117"/>
      <c r="F79" s="117"/>
    </row>
    <row r="80" spans="3:6" ht="18.75">
      <c r="C80" s="117"/>
      <c r="D80" s="117"/>
      <c r="E80" s="117"/>
      <c r="F80" s="117"/>
    </row>
    <row r="81" spans="3:6" ht="18.75">
      <c r="C81" s="117"/>
      <c r="D81" s="117"/>
      <c r="E81" s="117"/>
      <c r="F81" s="117"/>
    </row>
    <row r="82" spans="3:6" ht="18.75">
      <c r="C82" s="117"/>
      <c r="D82" s="117"/>
      <c r="E82" s="117"/>
      <c r="F82" s="117"/>
    </row>
    <row r="83" spans="3:6" ht="18.75">
      <c r="C83" s="117"/>
      <c r="D83" s="117"/>
      <c r="E83" s="117"/>
      <c r="F83" s="117"/>
    </row>
    <row r="84" spans="3:6" ht="18.75">
      <c r="C84" s="117"/>
      <c r="D84" s="117"/>
      <c r="E84" s="117"/>
      <c r="F84" s="117"/>
    </row>
    <row r="85" spans="3:6" ht="18.75">
      <c r="C85" s="117"/>
      <c r="D85" s="117"/>
      <c r="E85" s="117"/>
      <c r="F85" s="117"/>
    </row>
    <row r="86" spans="3:6" ht="18.75">
      <c r="C86" s="117"/>
      <c r="D86" s="117"/>
      <c r="E86" s="117"/>
      <c r="F86" s="117"/>
    </row>
    <row r="87" spans="3:6" ht="18.75">
      <c r="C87" s="117"/>
      <c r="D87" s="117"/>
      <c r="E87" s="117"/>
      <c r="F87" s="117"/>
    </row>
    <row r="88" spans="3:6" ht="18.75">
      <c r="C88" s="117"/>
      <c r="D88" s="117"/>
      <c r="E88" s="117"/>
      <c r="F88" s="117"/>
    </row>
    <row r="89" spans="3:6" ht="18.75">
      <c r="C89" s="117"/>
      <c r="D89" s="117"/>
      <c r="E89" s="117"/>
      <c r="F89" s="117"/>
    </row>
    <row r="90" spans="3:6" ht="18.75">
      <c r="C90" s="117"/>
      <c r="D90" s="117"/>
      <c r="E90" s="117"/>
      <c r="F90" s="117"/>
    </row>
    <row r="91" spans="3:6" ht="18.75">
      <c r="C91" s="117"/>
      <c r="D91" s="117"/>
      <c r="E91" s="117"/>
      <c r="F91" s="117"/>
    </row>
    <row r="92" spans="3:6" ht="18.75">
      <c r="C92" s="117"/>
      <c r="D92" s="117"/>
      <c r="E92" s="117"/>
      <c r="F92" s="117"/>
    </row>
    <row r="93" spans="3:6" ht="18.75">
      <c r="C93" s="117"/>
      <c r="D93" s="117"/>
      <c r="E93" s="117"/>
      <c r="F93" s="117"/>
    </row>
    <row r="94" spans="3:6" ht="18.75">
      <c r="C94" s="117"/>
      <c r="D94" s="117"/>
      <c r="E94" s="117"/>
      <c r="F94" s="117"/>
    </row>
    <row r="95" spans="3:6" ht="18.75">
      <c r="C95" s="117"/>
      <c r="D95" s="117"/>
      <c r="E95" s="117"/>
      <c r="F95" s="117"/>
    </row>
    <row r="96" spans="3:6" ht="18.75">
      <c r="C96" s="117"/>
      <c r="D96" s="117"/>
      <c r="E96" s="117"/>
      <c r="F96" s="117"/>
    </row>
    <row r="97" spans="3:6" ht="18.75">
      <c r="C97" s="117"/>
      <c r="D97" s="117"/>
      <c r="E97" s="117"/>
      <c r="F97" s="117"/>
    </row>
    <row r="98" spans="3:6" ht="18.75">
      <c r="C98" s="117"/>
      <c r="D98" s="117"/>
      <c r="E98" s="117"/>
      <c r="F98" s="117"/>
    </row>
    <row r="99" spans="3:6" ht="18.75">
      <c r="C99" s="117"/>
      <c r="D99" s="117"/>
      <c r="E99" s="117"/>
      <c r="F99" s="117"/>
    </row>
    <row r="100" spans="3:6" ht="18.75">
      <c r="C100" s="117"/>
      <c r="D100" s="117"/>
      <c r="E100" s="117"/>
      <c r="F100" s="117"/>
    </row>
    <row r="101" spans="3:6" ht="18.75">
      <c r="C101" s="117"/>
      <c r="D101" s="117"/>
      <c r="E101" s="117"/>
      <c r="F101" s="117"/>
    </row>
    <row r="102" spans="3:6" ht="18.75">
      <c r="C102" s="117"/>
      <c r="D102" s="117"/>
      <c r="E102" s="117"/>
      <c r="F102" s="117"/>
    </row>
    <row r="103" spans="3:6" ht="18.75">
      <c r="C103" s="117"/>
      <c r="D103" s="117"/>
      <c r="E103" s="117"/>
      <c r="F103" s="117"/>
    </row>
    <row r="104" spans="3:6" ht="18.75">
      <c r="C104" s="117"/>
      <c r="D104" s="117"/>
      <c r="E104" s="117"/>
      <c r="F104" s="117"/>
    </row>
    <row r="105" spans="3:6" ht="18.75">
      <c r="C105" s="117"/>
      <c r="D105" s="117"/>
      <c r="E105" s="117"/>
      <c r="F105" s="117"/>
    </row>
    <row r="106" spans="4:6" ht="18.75">
      <c r="D106" s="117"/>
      <c r="E106" s="117"/>
      <c r="F106" s="117"/>
    </row>
    <row r="107" spans="4:6" ht="18.75">
      <c r="D107" s="117"/>
      <c r="E107" s="117"/>
      <c r="F107" s="117"/>
    </row>
    <row r="108" spans="4:6" ht="18.75">
      <c r="D108" s="117"/>
      <c r="E108" s="117"/>
      <c r="F108" s="117"/>
    </row>
    <row r="109" spans="4:6" ht="18.75">
      <c r="D109" s="117"/>
      <c r="E109" s="117"/>
      <c r="F109" s="117"/>
    </row>
    <row r="110" spans="4:6" ht="18.75">
      <c r="D110" s="117"/>
      <c r="E110" s="117"/>
      <c r="F110" s="117"/>
    </row>
  </sheetData>
  <sheetProtection/>
  <mergeCells count="18">
    <mergeCell ref="B48:C48"/>
    <mergeCell ref="D48:E48"/>
    <mergeCell ref="C8:E8"/>
    <mergeCell ref="E1:G1"/>
    <mergeCell ref="A2:G2"/>
    <mergeCell ref="C4:E4"/>
    <mergeCell ref="C5:E5"/>
    <mergeCell ref="C6:E6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</mergeCells>
  <printOptions/>
  <pageMargins left="0.7" right="0.7" top="0.75" bottom="0.75" header="0.3" footer="0.3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110"/>
  <sheetViews>
    <sheetView zoomScale="72" zoomScaleNormal="72" zoomScalePageLayoutView="0" workbookViewId="0" topLeftCell="A1">
      <selection activeCell="D21" sqref="D21:D22"/>
    </sheetView>
  </sheetViews>
  <sheetFormatPr defaultColWidth="8.8515625" defaultRowHeight="15"/>
  <cols>
    <col min="1" max="1" width="5.00390625" style="72" customWidth="1"/>
    <col min="2" max="2" width="72.421875" style="72" customWidth="1"/>
    <col min="3" max="3" width="15.28125" style="72" customWidth="1"/>
    <col min="4" max="4" width="11.57421875" style="72" customWidth="1"/>
    <col min="5" max="5" width="15.140625" style="72" customWidth="1"/>
    <col min="6" max="6" width="16.00390625" style="72" customWidth="1"/>
    <col min="7" max="7" width="24.00390625" style="75" customWidth="1"/>
    <col min="8" max="8" width="11.140625" style="76" customWidth="1"/>
    <col min="9" max="9" width="12.8515625" style="76" customWidth="1"/>
    <col min="10" max="16384" width="8.8515625" style="76" customWidth="1"/>
  </cols>
  <sheetData>
    <row r="1" spans="5:7" ht="18.75">
      <c r="E1" s="180" t="s">
        <v>41</v>
      </c>
      <c r="F1" s="180"/>
      <c r="G1" s="180"/>
    </row>
    <row r="2" spans="1:7" ht="38.25" customHeight="1">
      <c r="A2" s="181" t="s">
        <v>126</v>
      </c>
      <c r="B2" s="181"/>
      <c r="C2" s="181"/>
      <c r="D2" s="181"/>
      <c r="E2" s="181"/>
      <c r="F2" s="181"/>
      <c r="G2" s="181"/>
    </row>
    <row r="3" spans="2:6" ht="19.5">
      <c r="B3" s="96"/>
      <c r="C3" s="97"/>
      <c r="D3" s="97"/>
      <c r="E3" s="97"/>
      <c r="F3" s="97"/>
    </row>
    <row r="4" spans="2:6" ht="19.5">
      <c r="B4" s="73" t="s">
        <v>0</v>
      </c>
      <c r="C4" s="182" t="s">
        <v>110</v>
      </c>
      <c r="D4" s="167"/>
      <c r="E4" s="167"/>
      <c r="F4" s="74"/>
    </row>
    <row r="5" spans="2:6" ht="19.5">
      <c r="B5" s="73" t="s">
        <v>1</v>
      </c>
      <c r="C5" s="183">
        <v>1</v>
      </c>
      <c r="D5" s="184"/>
      <c r="E5" s="184"/>
      <c r="F5" s="77"/>
    </row>
    <row r="6" spans="2:6" ht="19.5">
      <c r="B6" s="78" t="s">
        <v>2</v>
      </c>
      <c r="C6" s="183">
        <v>3254.9</v>
      </c>
      <c r="D6" s="184"/>
      <c r="E6" s="184"/>
      <c r="F6" s="77"/>
    </row>
    <row r="7" spans="2:6" ht="19.5">
      <c r="B7" s="78" t="s">
        <v>89</v>
      </c>
      <c r="C7" s="79">
        <v>411</v>
      </c>
      <c r="D7" s="80"/>
      <c r="E7" s="81"/>
      <c r="F7" s="77"/>
    </row>
    <row r="8" spans="2:6" ht="39">
      <c r="B8" s="92" t="s">
        <v>96</v>
      </c>
      <c r="C8" s="177"/>
      <c r="D8" s="178"/>
      <c r="E8" s="179"/>
      <c r="F8" s="83"/>
    </row>
    <row r="9" spans="2:6" ht="19.5">
      <c r="B9" s="82" t="s">
        <v>91</v>
      </c>
      <c r="C9" s="84">
        <v>1002604.76</v>
      </c>
      <c r="D9" s="85"/>
      <c r="E9" s="86"/>
      <c r="F9" s="83"/>
    </row>
    <row r="10" spans="2:5" ht="18.75">
      <c r="B10" s="87" t="s">
        <v>87</v>
      </c>
      <c r="C10" s="88">
        <v>11</v>
      </c>
      <c r="D10" s="66"/>
      <c r="E10" s="46"/>
    </row>
    <row r="11" spans="2:5" ht="18.75">
      <c r="B11" s="87" t="s">
        <v>93</v>
      </c>
      <c r="C11" s="88">
        <f>12*D50</f>
        <v>0</v>
      </c>
      <c r="D11" s="66"/>
      <c r="E11" s="46"/>
    </row>
    <row r="12" spans="2:5" ht="18.75">
      <c r="B12" s="87" t="s">
        <v>88</v>
      </c>
      <c r="C12" s="89">
        <f>C6*C10*12</f>
        <v>429646.80000000005</v>
      </c>
      <c r="D12" s="66">
        <f>C12/12</f>
        <v>35803.9</v>
      </c>
      <c r="E12" s="46"/>
    </row>
    <row r="13" spans="1:7" ht="18.75">
      <c r="A13" s="165"/>
      <c r="B13" s="166"/>
      <c r="C13" s="166"/>
      <c r="D13" s="166"/>
      <c r="E13" s="167"/>
      <c r="F13" s="167"/>
      <c r="G13" s="167"/>
    </row>
    <row r="14" spans="1:7" ht="18.75">
      <c r="A14" s="98"/>
      <c r="B14" s="99"/>
      <c r="C14" s="99"/>
      <c r="D14" s="100"/>
      <c r="E14" s="101"/>
      <c r="F14" s="102"/>
      <c r="G14" s="102"/>
    </row>
    <row r="15" spans="1:7" ht="18.75">
      <c r="A15" s="168" t="s">
        <v>4</v>
      </c>
      <c r="B15" s="141" t="s">
        <v>5</v>
      </c>
      <c r="C15" s="170" t="s">
        <v>32</v>
      </c>
      <c r="D15" s="172" t="s">
        <v>43</v>
      </c>
      <c r="E15" s="173"/>
      <c r="F15" s="170" t="s">
        <v>80</v>
      </c>
      <c r="G15" s="174" t="s">
        <v>52</v>
      </c>
    </row>
    <row r="16" spans="1:7" ht="75">
      <c r="A16" s="169"/>
      <c r="B16" s="142"/>
      <c r="C16" s="171"/>
      <c r="D16" s="94" t="s">
        <v>6</v>
      </c>
      <c r="E16" s="94" t="s">
        <v>42</v>
      </c>
      <c r="F16" s="171"/>
      <c r="G16" s="175"/>
    </row>
    <row r="17" spans="1:7" ht="18.75">
      <c r="A17" s="103" t="s">
        <v>7</v>
      </c>
      <c r="B17" s="13" t="s">
        <v>31</v>
      </c>
      <c r="C17" s="15">
        <f>D17*C6</f>
        <v>15102.735999999999</v>
      </c>
      <c r="D17" s="15">
        <v>4.64</v>
      </c>
      <c r="E17" s="15">
        <f>C17*12</f>
        <v>181232.832</v>
      </c>
      <c r="F17" s="15">
        <f>C17*12</f>
        <v>181232.832</v>
      </c>
      <c r="G17" s="40"/>
    </row>
    <row r="18" spans="1:7" ht="18.75">
      <c r="A18" s="95" t="s">
        <v>10</v>
      </c>
      <c r="B18" s="18" t="s">
        <v>11</v>
      </c>
      <c r="C18" s="15">
        <f>0.47*C6</f>
        <v>1529.8029999999999</v>
      </c>
      <c r="D18" s="15">
        <v>0.47</v>
      </c>
      <c r="E18" s="15">
        <f>C18*12</f>
        <v>18357.636</v>
      </c>
      <c r="F18" s="15">
        <f aca="true" t="shared" si="0" ref="F18:F27">C18*12</f>
        <v>18357.636</v>
      </c>
      <c r="G18" s="3"/>
    </row>
    <row r="19" spans="1:7" ht="18.75">
      <c r="A19" s="95" t="s">
        <v>12</v>
      </c>
      <c r="B19" s="18" t="s">
        <v>33</v>
      </c>
      <c r="C19" s="15">
        <v>1350</v>
      </c>
      <c r="D19" s="15">
        <f>C19/C6</f>
        <v>0.41475928599956985</v>
      </c>
      <c r="E19" s="15">
        <f>C19*12</f>
        <v>16200</v>
      </c>
      <c r="F19" s="15">
        <f t="shared" si="0"/>
        <v>16200</v>
      </c>
      <c r="G19" s="3"/>
    </row>
    <row r="20" spans="1:7" ht="18.75">
      <c r="A20" s="104" t="s">
        <v>13</v>
      </c>
      <c r="B20" s="46" t="s">
        <v>58</v>
      </c>
      <c r="C20" s="15">
        <f>E20/12</f>
        <v>111</v>
      </c>
      <c r="D20" s="15">
        <f>C20/C6</f>
        <v>0.03410243018218686</v>
      </c>
      <c r="E20" s="3">
        <v>1332</v>
      </c>
      <c r="F20" s="15">
        <f t="shared" si="0"/>
        <v>1332</v>
      </c>
      <c r="G20" s="3"/>
    </row>
    <row r="21" spans="1:7" ht="18.75">
      <c r="A21" s="104" t="s">
        <v>14</v>
      </c>
      <c r="B21" s="1" t="s">
        <v>38</v>
      </c>
      <c r="C21" s="15">
        <f>E21/12</f>
        <v>80.4875</v>
      </c>
      <c r="D21" s="15">
        <f>C21/C6</f>
        <v>0.024728102245844725</v>
      </c>
      <c r="E21" s="15">
        <f>C7*2.35</f>
        <v>965.85</v>
      </c>
      <c r="F21" s="15">
        <f t="shared" si="0"/>
        <v>965.8499999999999</v>
      </c>
      <c r="G21" s="3"/>
    </row>
    <row r="22" spans="1:7" ht="18.75">
      <c r="A22" s="104" t="s">
        <v>45</v>
      </c>
      <c r="B22" s="1" t="s">
        <v>85</v>
      </c>
      <c r="C22" s="15">
        <f>E22/12</f>
        <v>55.48500000000001</v>
      </c>
      <c r="D22" s="15">
        <f>C22/C7</f>
        <v>0.135</v>
      </c>
      <c r="E22" s="15">
        <f>C7*1.62</f>
        <v>665.82</v>
      </c>
      <c r="F22" s="15">
        <f t="shared" si="0"/>
        <v>665.82</v>
      </c>
      <c r="G22" s="3"/>
    </row>
    <row r="23" spans="1:7" s="105" customFormat="1" ht="18.75">
      <c r="A23" s="104"/>
      <c r="B23" s="1" t="s">
        <v>37</v>
      </c>
      <c r="C23" s="15">
        <f>C12*12%/12</f>
        <v>4296.468</v>
      </c>
      <c r="D23" s="15">
        <f>C23/C6</f>
        <v>1.3199999999999998</v>
      </c>
      <c r="E23" s="3">
        <f>C12*12%</f>
        <v>51557.616</v>
      </c>
      <c r="F23" s="15">
        <f t="shared" si="0"/>
        <v>51557.615999999995</v>
      </c>
      <c r="G23" s="3"/>
    </row>
    <row r="24" spans="1:7" ht="37.5">
      <c r="A24" s="104"/>
      <c r="B24" s="1" t="s">
        <v>83</v>
      </c>
      <c r="C24" s="15">
        <f>C12*0.9%/12</f>
        <v>322.23510000000005</v>
      </c>
      <c r="D24" s="15">
        <f>C24/C6</f>
        <v>0.099</v>
      </c>
      <c r="E24" s="3">
        <f>C12*0.9%</f>
        <v>3866.8212000000008</v>
      </c>
      <c r="F24" s="15">
        <f t="shared" si="0"/>
        <v>3866.8212000000003</v>
      </c>
      <c r="G24" s="3"/>
    </row>
    <row r="25" spans="1:7" s="105" customFormat="1" ht="18.75">
      <c r="A25" s="104"/>
      <c r="B25" s="1" t="s">
        <v>84</v>
      </c>
      <c r="C25" s="15">
        <f>C12*2.5%/12</f>
        <v>895.0975000000002</v>
      </c>
      <c r="D25" s="15">
        <f>C25/C6</f>
        <v>0.2750000000000001</v>
      </c>
      <c r="E25" s="3">
        <f>C25*12</f>
        <v>10741.170000000002</v>
      </c>
      <c r="F25" s="15">
        <f t="shared" si="0"/>
        <v>10741.170000000002</v>
      </c>
      <c r="G25" s="3"/>
    </row>
    <row r="26" spans="1:7" s="107" customFormat="1" ht="18.75">
      <c r="A26" s="106"/>
      <c r="B26" s="48" t="s">
        <v>108</v>
      </c>
      <c r="C26" s="49">
        <f>E26/12</f>
        <v>835.5039666666667</v>
      </c>
      <c r="D26" s="49">
        <f>E26/C6/12</f>
        <v>0.2566911323440556</v>
      </c>
      <c r="E26" s="50">
        <f>C9*1%</f>
        <v>10026.0476</v>
      </c>
      <c r="F26" s="15">
        <f t="shared" si="0"/>
        <v>10026.0476</v>
      </c>
      <c r="G26" s="50"/>
    </row>
    <row r="27" spans="1:7" ht="18.75">
      <c r="A27" s="104"/>
      <c r="B27" s="1" t="s">
        <v>90</v>
      </c>
      <c r="C27" s="15">
        <v>3752.6</v>
      </c>
      <c r="D27" s="15">
        <f>E27/C6/12</f>
        <v>1.152907923438508</v>
      </c>
      <c r="E27" s="3">
        <f>C27*12</f>
        <v>45031.2</v>
      </c>
      <c r="F27" s="15">
        <f t="shared" si="0"/>
        <v>45031.2</v>
      </c>
      <c r="G27" s="3"/>
    </row>
    <row r="28" spans="1:7" s="109" customFormat="1" ht="18.75">
      <c r="A28" s="108"/>
      <c r="B28" s="66" t="s">
        <v>92</v>
      </c>
      <c r="C28" s="14">
        <f>SUM(C17:C27)</f>
        <v>28331.416066666665</v>
      </c>
      <c r="D28" s="14">
        <f>SUM(D17:D27)</f>
        <v>8.822188874210164</v>
      </c>
      <c r="E28" s="14">
        <f>SUM(E17:E27)</f>
        <v>339976.9928</v>
      </c>
      <c r="F28" s="14">
        <f>SUM(F17:F27)</f>
        <v>339976.9928</v>
      </c>
      <c r="G28" s="67"/>
    </row>
    <row r="29" spans="1:7" s="105" customFormat="1" ht="18.75">
      <c r="A29" s="104"/>
      <c r="B29" s="1"/>
      <c r="C29" s="15"/>
      <c r="D29" s="15"/>
      <c r="E29" s="3"/>
      <c r="F29" s="3"/>
      <c r="G29" s="3"/>
    </row>
    <row r="30" spans="1:7" s="105" customFormat="1" ht="18.75">
      <c r="A30" s="104"/>
      <c r="B30" s="1"/>
      <c r="C30" s="15"/>
      <c r="D30" s="15"/>
      <c r="E30" s="3"/>
      <c r="F30" s="3"/>
      <c r="G30" s="3"/>
    </row>
    <row r="31" spans="1:7" ht="37.5">
      <c r="A31" s="104"/>
      <c r="B31" s="90" t="s">
        <v>94</v>
      </c>
      <c r="C31" s="91">
        <f>(C10-D28)*C6+D50</f>
        <v>7088.557433333336</v>
      </c>
      <c r="D31" s="91">
        <f>C31/C6</f>
        <v>2.1778111257898356</v>
      </c>
      <c r="E31" s="91">
        <f>C31*12</f>
        <v>85062.68920000004</v>
      </c>
      <c r="F31" s="91">
        <f>E31</f>
        <v>85062.68920000004</v>
      </c>
      <c r="G31" s="3"/>
    </row>
    <row r="32" spans="1:7" ht="18.75">
      <c r="A32" s="104"/>
      <c r="B32" s="1"/>
      <c r="C32" s="15"/>
      <c r="D32" s="15"/>
      <c r="E32" s="3"/>
      <c r="F32" s="3"/>
      <c r="G32" s="3"/>
    </row>
    <row r="33" spans="1:7" ht="18.75">
      <c r="A33" s="104"/>
      <c r="B33" s="1"/>
      <c r="C33" s="15"/>
      <c r="D33" s="15"/>
      <c r="E33" s="3"/>
      <c r="F33" s="3"/>
      <c r="G33" s="3"/>
    </row>
    <row r="34" spans="1:7" ht="18.75">
      <c r="A34" s="104"/>
      <c r="B34" s="1"/>
      <c r="C34" s="15"/>
      <c r="D34" s="15"/>
      <c r="E34" s="3"/>
      <c r="F34" s="3"/>
      <c r="G34" s="3"/>
    </row>
    <row r="35" spans="1:7" ht="18.75">
      <c r="A35" s="104"/>
      <c r="B35" s="1"/>
      <c r="C35" s="15"/>
      <c r="D35" s="15"/>
      <c r="E35" s="3"/>
      <c r="F35" s="3"/>
      <c r="G35" s="3"/>
    </row>
    <row r="36" spans="1:7" ht="18.75">
      <c r="A36" s="104"/>
      <c r="B36" s="1"/>
      <c r="C36" s="15"/>
      <c r="D36" s="15"/>
      <c r="E36" s="3"/>
      <c r="F36" s="3"/>
      <c r="G36" s="3"/>
    </row>
    <row r="37" spans="1:7" ht="18.75">
      <c r="A37" s="104"/>
      <c r="B37" s="1"/>
      <c r="C37" s="15"/>
      <c r="D37" s="15"/>
      <c r="E37" s="3"/>
      <c r="F37" s="3"/>
      <c r="G37" s="3"/>
    </row>
    <row r="38" spans="1:7" ht="18.75">
      <c r="A38" s="104"/>
      <c r="B38" s="1"/>
      <c r="C38" s="15"/>
      <c r="D38" s="15"/>
      <c r="E38" s="3"/>
      <c r="F38" s="3"/>
      <c r="G38" s="3"/>
    </row>
    <row r="39" spans="1:7" ht="18.75">
      <c r="A39" s="104"/>
      <c r="B39" s="1"/>
      <c r="C39" s="15"/>
      <c r="D39" s="15"/>
      <c r="E39" s="3"/>
      <c r="F39" s="3"/>
      <c r="G39" s="3"/>
    </row>
    <row r="40" spans="1:7" ht="18.75">
      <c r="A40" s="104"/>
      <c r="B40" s="1"/>
      <c r="C40" s="15"/>
      <c r="D40" s="15"/>
      <c r="E40" s="3"/>
      <c r="F40" s="3"/>
      <c r="G40" s="3"/>
    </row>
    <row r="41" spans="1:7" ht="18.75">
      <c r="A41" s="104"/>
      <c r="B41" s="1"/>
      <c r="C41" s="15"/>
      <c r="D41" s="15"/>
      <c r="E41" s="3"/>
      <c r="F41" s="3"/>
      <c r="G41" s="3"/>
    </row>
    <row r="42" spans="1:7" ht="18.75">
      <c r="A42" s="95"/>
      <c r="B42" s="18"/>
      <c r="C42" s="14"/>
      <c r="D42" s="14"/>
      <c r="E42" s="14"/>
      <c r="F42" s="14"/>
      <c r="G42" s="14"/>
    </row>
    <row r="43" spans="1:7" ht="18.75">
      <c r="A43" s="104"/>
      <c r="B43" s="1"/>
      <c r="C43" s="15"/>
      <c r="D43" s="15"/>
      <c r="E43" s="3"/>
      <c r="F43" s="3"/>
      <c r="G43" s="3"/>
    </row>
    <row r="44" spans="1:7" ht="18.75">
      <c r="A44" s="110"/>
      <c r="B44" s="19"/>
      <c r="C44" s="14"/>
      <c r="D44" s="20"/>
      <c r="E44" s="62"/>
      <c r="F44" s="20"/>
      <c r="G44" s="20"/>
    </row>
    <row r="45" spans="1:7" ht="18.75">
      <c r="A45" s="22"/>
      <c r="B45" s="22"/>
      <c r="C45" s="14"/>
      <c r="D45" s="14"/>
      <c r="E45" s="62"/>
      <c r="F45" s="14"/>
      <c r="G45" s="14"/>
    </row>
    <row r="46" spans="1:7" ht="18.75">
      <c r="A46" s="22"/>
      <c r="B46" s="22"/>
      <c r="C46" s="23"/>
      <c r="D46" s="15"/>
      <c r="E46" s="23"/>
      <c r="F46" s="23"/>
      <c r="G46" s="111"/>
    </row>
    <row r="47" spans="1:7" ht="18.75">
      <c r="A47" s="95"/>
      <c r="B47" s="22"/>
      <c r="C47" s="14"/>
      <c r="D47" s="14"/>
      <c r="E47" s="14"/>
      <c r="F47" s="14"/>
      <c r="G47" s="14"/>
    </row>
    <row r="48" spans="1:7" ht="18.75">
      <c r="A48" s="95"/>
      <c r="B48" s="131"/>
      <c r="C48" s="176"/>
      <c r="D48" s="133"/>
      <c r="E48" s="134"/>
      <c r="F48" s="55"/>
      <c r="G48" s="14"/>
    </row>
    <row r="49" spans="1:6" ht="18.75">
      <c r="A49" s="112"/>
      <c r="B49" s="112"/>
      <c r="C49" s="113"/>
      <c r="D49" s="113"/>
      <c r="E49" s="113"/>
      <c r="F49" s="113"/>
    </row>
    <row r="50" spans="1:4" ht="18.75">
      <c r="A50" s="112"/>
      <c r="B50" s="158" t="s">
        <v>34</v>
      </c>
      <c r="C50" s="158"/>
      <c r="D50" s="26">
        <f>C52/100*88</f>
        <v>0</v>
      </c>
    </row>
    <row r="51" spans="1:6" ht="18.75">
      <c r="A51" s="112"/>
      <c r="B51" s="112"/>
      <c r="C51" s="113"/>
      <c r="D51" s="113"/>
      <c r="E51" s="113"/>
      <c r="F51" s="113"/>
    </row>
    <row r="52" spans="1:7" ht="18.75">
      <c r="A52" s="114"/>
      <c r="B52" s="22" t="s">
        <v>28</v>
      </c>
      <c r="C52" s="93"/>
      <c r="D52" s="115"/>
      <c r="E52" s="115"/>
      <c r="F52" s="115"/>
      <c r="G52" s="116"/>
    </row>
    <row r="53" spans="1:7" ht="18.75">
      <c r="A53" s="114"/>
      <c r="B53" s="95" t="s">
        <v>51</v>
      </c>
      <c r="C53" s="59"/>
      <c r="D53" s="115"/>
      <c r="E53" s="115"/>
      <c r="F53" s="115"/>
      <c r="G53" s="116"/>
    </row>
    <row r="54" spans="1:7" ht="18.75">
      <c r="A54" s="114"/>
      <c r="B54" s="18" t="s">
        <v>64</v>
      </c>
      <c r="C54" s="59"/>
      <c r="D54" s="115"/>
      <c r="E54" s="115"/>
      <c r="F54" s="115"/>
      <c r="G54" s="116"/>
    </row>
    <row r="55" spans="1:7" ht="18.75">
      <c r="A55" s="114"/>
      <c r="B55" s="22" t="s">
        <v>29</v>
      </c>
      <c r="C55" s="59"/>
      <c r="D55" s="115"/>
      <c r="E55" s="115"/>
      <c r="F55" s="115"/>
      <c r="G55" s="116"/>
    </row>
    <row r="56" spans="1:7" ht="18.75">
      <c r="A56" s="114"/>
      <c r="B56" s="18" t="s">
        <v>30</v>
      </c>
      <c r="C56" s="60"/>
      <c r="D56" s="115"/>
      <c r="E56" s="115"/>
      <c r="F56" s="115"/>
      <c r="G56" s="116"/>
    </row>
    <row r="57" spans="1:7" ht="18.75">
      <c r="A57" s="114"/>
      <c r="B57" s="18" t="s">
        <v>65</v>
      </c>
      <c r="C57" s="59"/>
      <c r="D57" s="115"/>
      <c r="E57" s="115"/>
      <c r="F57" s="115"/>
      <c r="G57" s="116"/>
    </row>
    <row r="58" spans="1:7" ht="18.75">
      <c r="A58" s="114"/>
      <c r="B58" s="18" t="s">
        <v>82</v>
      </c>
      <c r="C58" s="59"/>
      <c r="D58" s="115"/>
      <c r="E58" s="115"/>
      <c r="F58" s="115"/>
      <c r="G58" s="116"/>
    </row>
    <row r="59" spans="1:7" ht="18.75">
      <c r="A59" s="114"/>
      <c r="B59" s="115"/>
      <c r="C59" s="115"/>
      <c r="D59" s="115"/>
      <c r="E59" s="116"/>
      <c r="F59" s="76"/>
      <c r="G59" s="76"/>
    </row>
    <row r="60" spans="1:7" ht="18.75">
      <c r="A60" s="114"/>
      <c r="B60" s="159"/>
      <c r="C60" s="160"/>
      <c r="D60" s="160"/>
      <c r="E60" s="161"/>
      <c r="F60" s="76"/>
      <c r="G60" s="76"/>
    </row>
    <row r="61" spans="1:7" ht="51.75" customHeight="1">
      <c r="A61" s="114"/>
      <c r="B61" s="162" t="s">
        <v>95</v>
      </c>
      <c r="C61" s="163"/>
      <c r="D61" s="163"/>
      <c r="E61" s="164"/>
      <c r="F61" s="76"/>
      <c r="G61" s="76"/>
    </row>
    <row r="62" spans="1:7" ht="18.75">
      <c r="A62" s="57" t="s">
        <v>39</v>
      </c>
      <c r="B62" s="57"/>
      <c r="C62" s="117"/>
      <c r="D62" s="57"/>
      <c r="E62" s="115"/>
      <c r="F62" s="115"/>
      <c r="G62" s="116"/>
    </row>
    <row r="63" spans="1:6" ht="18.75">
      <c r="A63" s="112"/>
      <c r="B63" s="112"/>
      <c r="C63" s="117"/>
      <c r="D63" s="113"/>
      <c r="E63" s="113"/>
      <c r="F63" s="113"/>
    </row>
    <row r="64" spans="1:6" ht="18.75">
      <c r="A64" s="118"/>
      <c r="B64" s="118"/>
      <c r="C64" s="117"/>
      <c r="D64" s="117"/>
      <c r="E64" s="117"/>
      <c r="F64" s="117"/>
    </row>
    <row r="65" spans="1:6" ht="18.75">
      <c r="A65" s="118"/>
      <c r="B65" s="118"/>
      <c r="C65" s="117"/>
      <c r="D65" s="117"/>
      <c r="E65" s="117"/>
      <c r="F65" s="117"/>
    </row>
    <row r="66" spans="1:6" ht="18.75">
      <c r="A66" s="118"/>
      <c r="B66" s="118"/>
      <c r="C66" s="117"/>
      <c r="D66" s="117"/>
      <c r="E66" s="117"/>
      <c r="F66" s="117"/>
    </row>
    <row r="67" spans="1:6" ht="18.75">
      <c r="A67" s="118"/>
      <c r="B67" s="118"/>
      <c r="C67" s="117"/>
      <c r="D67" s="117"/>
      <c r="E67" s="117"/>
      <c r="F67" s="117"/>
    </row>
    <row r="68" spans="1:6" ht="18.75">
      <c r="A68" s="118"/>
      <c r="B68" s="118"/>
      <c r="C68" s="117"/>
      <c r="D68" s="117"/>
      <c r="E68" s="117"/>
      <c r="F68" s="117"/>
    </row>
    <row r="69" spans="1:6" ht="18.75">
      <c r="A69" s="118"/>
      <c r="B69" s="118"/>
      <c r="C69" s="117"/>
      <c r="D69" s="117"/>
      <c r="E69" s="117"/>
      <c r="F69" s="117"/>
    </row>
    <row r="70" spans="1:6" ht="18.75">
      <c r="A70" s="118"/>
      <c r="B70" s="118"/>
      <c r="C70" s="117"/>
      <c r="D70" s="117"/>
      <c r="E70" s="117"/>
      <c r="F70" s="117"/>
    </row>
    <row r="71" spans="1:6" ht="18.75">
      <c r="A71" s="118"/>
      <c r="B71" s="118"/>
      <c r="C71" s="117"/>
      <c r="D71" s="117"/>
      <c r="E71" s="117"/>
      <c r="F71" s="117"/>
    </row>
    <row r="72" spans="1:6" ht="18.75">
      <c r="A72" s="118"/>
      <c r="B72" s="118"/>
      <c r="C72" s="117"/>
      <c r="D72" s="117"/>
      <c r="E72" s="117"/>
      <c r="F72" s="117"/>
    </row>
    <row r="73" spans="1:6" ht="18.75">
      <c r="A73" s="118"/>
      <c r="B73" s="118"/>
      <c r="C73" s="117"/>
      <c r="D73" s="117"/>
      <c r="E73" s="117"/>
      <c r="F73" s="117"/>
    </row>
    <row r="74" spans="1:6" ht="18.75">
      <c r="A74" s="118"/>
      <c r="B74" s="118"/>
      <c r="C74" s="117"/>
      <c r="D74" s="117"/>
      <c r="E74" s="117"/>
      <c r="F74" s="117"/>
    </row>
    <row r="75" spans="3:6" ht="18.75">
      <c r="C75" s="117"/>
      <c r="D75" s="117"/>
      <c r="E75" s="117"/>
      <c r="F75" s="117"/>
    </row>
    <row r="76" spans="3:6" ht="18.75">
      <c r="C76" s="117"/>
      <c r="D76" s="117"/>
      <c r="E76" s="117"/>
      <c r="F76" s="117"/>
    </row>
    <row r="77" spans="3:6" ht="18.75">
      <c r="C77" s="117"/>
      <c r="D77" s="117"/>
      <c r="E77" s="117"/>
      <c r="F77" s="117"/>
    </row>
    <row r="78" spans="3:6" ht="18.75">
      <c r="C78" s="117"/>
      <c r="D78" s="117"/>
      <c r="E78" s="117"/>
      <c r="F78" s="117"/>
    </row>
    <row r="79" spans="3:6" ht="18.75">
      <c r="C79" s="117"/>
      <c r="D79" s="117"/>
      <c r="E79" s="117"/>
      <c r="F79" s="117"/>
    </row>
    <row r="80" spans="3:6" ht="18.75">
      <c r="C80" s="117"/>
      <c r="D80" s="117"/>
      <c r="E80" s="117"/>
      <c r="F80" s="117"/>
    </row>
    <row r="81" spans="3:6" ht="18.75">
      <c r="C81" s="117"/>
      <c r="D81" s="117"/>
      <c r="E81" s="117"/>
      <c r="F81" s="117"/>
    </row>
    <row r="82" spans="3:6" ht="18.75">
      <c r="C82" s="117"/>
      <c r="D82" s="117"/>
      <c r="E82" s="117"/>
      <c r="F82" s="117"/>
    </row>
    <row r="83" spans="3:6" ht="18.75">
      <c r="C83" s="117"/>
      <c r="D83" s="117"/>
      <c r="E83" s="117"/>
      <c r="F83" s="117"/>
    </row>
    <row r="84" spans="3:6" ht="18.75">
      <c r="C84" s="117"/>
      <c r="D84" s="117"/>
      <c r="E84" s="117"/>
      <c r="F84" s="117"/>
    </row>
    <row r="85" spans="3:6" ht="18.75">
      <c r="C85" s="117"/>
      <c r="D85" s="117"/>
      <c r="E85" s="117"/>
      <c r="F85" s="117"/>
    </row>
    <row r="86" spans="3:6" ht="18.75">
      <c r="C86" s="117"/>
      <c r="D86" s="117"/>
      <c r="E86" s="117"/>
      <c r="F86" s="117"/>
    </row>
    <row r="87" spans="3:6" ht="18.75">
      <c r="C87" s="117"/>
      <c r="D87" s="117"/>
      <c r="E87" s="117"/>
      <c r="F87" s="117"/>
    </row>
    <row r="88" spans="3:6" ht="18.75">
      <c r="C88" s="117"/>
      <c r="D88" s="117"/>
      <c r="E88" s="117"/>
      <c r="F88" s="117"/>
    </row>
    <row r="89" spans="3:6" ht="18.75">
      <c r="C89" s="117"/>
      <c r="D89" s="117"/>
      <c r="E89" s="117"/>
      <c r="F89" s="117"/>
    </row>
    <row r="90" spans="3:6" ht="18.75">
      <c r="C90" s="117"/>
      <c r="D90" s="117"/>
      <c r="E90" s="117"/>
      <c r="F90" s="117"/>
    </row>
    <row r="91" spans="3:6" ht="18.75">
      <c r="C91" s="117"/>
      <c r="D91" s="117"/>
      <c r="E91" s="117"/>
      <c r="F91" s="117"/>
    </row>
    <row r="92" spans="3:6" ht="18.75">
      <c r="C92" s="117"/>
      <c r="D92" s="117"/>
      <c r="E92" s="117"/>
      <c r="F92" s="117"/>
    </row>
    <row r="93" spans="3:6" ht="18.75">
      <c r="C93" s="117"/>
      <c r="D93" s="117"/>
      <c r="E93" s="117"/>
      <c r="F93" s="117"/>
    </row>
    <row r="94" spans="3:6" ht="18.75">
      <c r="C94" s="117"/>
      <c r="D94" s="117"/>
      <c r="E94" s="117"/>
      <c r="F94" s="117"/>
    </row>
    <row r="95" spans="3:6" ht="18.75">
      <c r="C95" s="117"/>
      <c r="D95" s="117"/>
      <c r="E95" s="117"/>
      <c r="F95" s="117"/>
    </row>
    <row r="96" spans="3:6" ht="18.75">
      <c r="C96" s="117"/>
      <c r="D96" s="117"/>
      <c r="E96" s="117"/>
      <c r="F96" s="117"/>
    </row>
    <row r="97" spans="3:6" ht="18.75">
      <c r="C97" s="117"/>
      <c r="D97" s="117"/>
      <c r="E97" s="117"/>
      <c r="F97" s="117"/>
    </row>
    <row r="98" spans="3:6" ht="18.75">
      <c r="C98" s="117"/>
      <c r="D98" s="117"/>
      <c r="E98" s="117"/>
      <c r="F98" s="117"/>
    </row>
    <row r="99" spans="3:6" ht="18.75">
      <c r="C99" s="117"/>
      <c r="D99" s="117"/>
      <c r="E99" s="117"/>
      <c r="F99" s="117"/>
    </row>
    <row r="100" spans="3:6" ht="18.75">
      <c r="C100" s="117"/>
      <c r="D100" s="117"/>
      <c r="E100" s="117"/>
      <c r="F100" s="117"/>
    </row>
    <row r="101" spans="3:6" ht="18.75">
      <c r="C101" s="117"/>
      <c r="D101" s="117"/>
      <c r="E101" s="117"/>
      <c r="F101" s="117"/>
    </row>
    <row r="102" spans="3:6" ht="18.75">
      <c r="C102" s="117"/>
      <c r="D102" s="117"/>
      <c r="E102" s="117"/>
      <c r="F102" s="117"/>
    </row>
    <row r="103" spans="3:6" ht="18.75">
      <c r="C103" s="117"/>
      <c r="D103" s="117"/>
      <c r="E103" s="117"/>
      <c r="F103" s="117"/>
    </row>
    <row r="104" spans="3:6" ht="18.75">
      <c r="C104" s="117"/>
      <c r="D104" s="117"/>
      <c r="E104" s="117"/>
      <c r="F104" s="117"/>
    </row>
    <row r="105" spans="3:6" ht="18.75">
      <c r="C105" s="117"/>
      <c r="D105" s="117"/>
      <c r="E105" s="117"/>
      <c r="F105" s="117"/>
    </row>
    <row r="106" spans="4:6" ht="18.75">
      <c r="D106" s="117"/>
      <c r="E106" s="117"/>
      <c r="F106" s="117"/>
    </row>
    <row r="107" spans="4:6" ht="18.75">
      <c r="D107" s="117"/>
      <c r="E107" s="117"/>
      <c r="F107" s="117"/>
    </row>
    <row r="108" spans="4:6" ht="18.75">
      <c r="D108" s="117"/>
      <c r="E108" s="117"/>
      <c r="F108" s="117"/>
    </row>
    <row r="109" spans="4:6" ht="18.75">
      <c r="D109" s="117"/>
      <c r="E109" s="117"/>
      <c r="F109" s="117"/>
    </row>
    <row r="110" spans="4:6" ht="18.75">
      <c r="D110" s="117"/>
      <c r="E110" s="117"/>
      <c r="F110" s="117"/>
    </row>
  </sheetData>
  <sheetProtection/>
  <mergeCells count="18">
    <mergeCell ref="B48:C48"/>
    <mergeCell ref="D48:E48"/>
    <mergeCell ref="C8:E8"/>
    <mergeCell ref="E1:G1"/>
    <mergeCell ref="A2:G2"/>
    <mergeCell ref="C4:E4"/>
    <mergeCell ref="C5:E5"/>
    <mergeCell ref="C6:E6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</mergeCells>
  <printOptions/>
  <pageMargins left="0.7" right="0.7" top="0.75" bottom="0.75" header="0.3" footer="0.3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110"/>
  <sheetViews>
    <sheetView zoomScale="75" zoomScaleNormal="75" zoomScalePageLayoutView="0" workbookViewId="0" topLeftCell="A1">
      <selection activeCell="D21" sqref="D21:D22"/>
    </sheetView>
  </sheetViews>
  <sheetFormatPr defaultColWidth="8.8515625" defaultRowHeight="15"/>
  <cols>
    <col min="1" max="1" width="5.00390625" style="72" customWidth="1"/>
    <col min="2" max="2" width="72.421875" style="72" customWidth="1"/>
    <col min="3" max="3" width="15.28125" style="72" customWidth="1"/>
    <col min="4" max="4" width="11.57421875" style="72" customWidth="1"/>
    <col min="5" max="5" width="15.140625" style="72" customWidth="1"/>
    <col min="6" max="6" width="16.00390625" style="72" customWidth="1"/>
    <col min="7" max="7" width="24.00390625" style="75" customWidth="1"/>
    <col min="8" max="8" width="11.140625" style="76" customWidth="1"/>
    <col min="9" max="9" width="12.8515625" style="76" customWidth="1"/>
    <col min="10" max="16384" width="8.8515625" style="76" customWidth="1"/>
  </cols>
  <sheetData>
    <row r="1" spans="5:7" ht="18.75">
      <c r="E1" s="180" t="s">
        <v>41</v>
      </c>
      <c r="F1" s="180"/>
      <c r="G1" s="180"/>
    </row>
    <row r="2" spans="1:7" ht="38.25" customHeight="1">
      <c r="A2" s="181" t="s">
        <v>127</v>
      </c>
      <c r="B2" s="181"/>
      <c r="C2" s="181"/>
      <c r="D2" s="181"/>
      <c r="E2" s="181"/>
      <c r="F2" s="181"/>
      <c r="G2" s="181"/>
    </row>
    <row r="3" spans="2:6" ht="19.5">
      <c r="B3" s="96"/>
      <c r="C3" s="97"/>
      <c r="D3" s="97"/>
      <c r="E3" s="97"/>
      <c r="F3" s="97"/>
    </row>
    <row r="4" spans="2:6" ht="19.5">
      <c r="B4" s="73" t="s">
        <v>0</v>
      </c>
      <c r="C4" s="182" t="s">
        <v>110</v>
      </c>
      <c r="D4" s="167"/>
      <c r="E4" s="167"/>
      <c r="F4" s="74"/>
    </row>
    <row r="5" spans="2:6" ht="19.5">
      <c r="B5" s="73" t="s">
        <v>1</v>
      </c>
      <c r="C5" s="183">
        <v>1</v>
      </c>
      <c r="D5" s="184"/>
      <c r="E5" s="184"/>
      <c r="F5" s="77"/>
    </row>
    <row r="6" spans="2:6" ht="19.5">
      <c r="B6" s="78" t="s">
        <v>2</v>
      </c>
      <c r="C6" s="183">
        <v>3254</v>
      </c>
      <c r="D6" s="184"/>
      <c r="E6" s="184"/>
      <c r="F6" s="77"/>
    </row>
    <row r="7" spans="2:6" ht="19.5">
      <c r="B7" s="78" t="s">
        <v>89</v>
      </c>
      <c r="C7" s="79">
        <v>411</v>
      </c>
      <c r="D7" s="80"/>
      <c r="E7" s="81"/>
      <c r="F7" s="77"/>
    </row>
    <row r="8" spans="2:6" ht="39">
      <c r="B8" s="92" t="s">
        <v>96</v>
      </c>
      <c r="C8" s="177"/>
      <c r="D8" s="178"/>
      <c r="E8" s="179"/>
      <c r="F8" s="83"/>
    </row>
    <row r="9" spans="2:6" ht="19.5">
      <c r="B9" s="82" t="s">
        <v>91</v>
      </c>
      <c r="C9" s="84">
        <v>1623157.48</v>
      </c>
      <c r="D9" s="85"/>
      <c r="E9" s="86"/>
      <c r="F9" s="83"/>
    </row>
    <row r="10" spans="2:5" ht="18.75">
      <c r="B10" s="87" t="s">
        <v>87</v>
      </c>
      <c r="C10" s="88">
        <v>9.48</v>
      </c>
      <c r="D10" s="66"/>
      <c r="E10" s="46"/>
    </row>
    <row r="11" spans="2:5" ht="18.75">
      <c r="B11" s="87" t="s">
        <v>93</v>
      </c>
      <c r="C11" s="88">
        <f>12*D50</f>
        <v>0</v>
      </c>
      <c r="D11" s="66"/>
      <c r="E11" s="46"/>
    </row>
    <row r="12" spans="2:5" ht="18.75">
      <c r="B12" s="87" t="s">
        <v>88</v>
      </c>
      <c r="C12" s="89">
        <f>C6*C10*12</f>
        <v>370175.04000000004</v>
      </c>
      <c r="D12" s="66">
        <f>C12/12</f>
        <v>30847.920000000002</v>
      </c>
      <c r="E12" s="46"/>
    </row>
    <row r="13" spans="1:7" ht="18.75">
      <c r="A13" s="165"/>
      <c r="B13" s="166"/>
      <c r="C13" s="166"/>
      <c r="D13" s="166"/>
      <c r="E13" s="167"/>
      <c r="F13" s="167"/>
      <c r="G13" s="167"/>
    </row>
    <row r="14" spans="1:7" ht="18.75">
      <c r="A14" s="98"/>
      <c r="B14" s="99"/>
      <c r="C14" s="99"/>
      <c r="D14" s="100"/>
      <c r="E14" s="101"/>
      <c r="F14" s="102"/>
      <c r="G14" s="102"/>
    </row>
    <row r="15" spans="1:7" ht="18.75">
      <c r="A15" s="168" t="s">
        <v>4</v>
      </c>
      <c r="B15" s="141" t="s">
        <v>5</v>
      </c>
      <c r="C15" s="170" t="s">
        <v>32</v>
      </c>
      <c r="D15" s="172" t="s">
        <v>43</v>
      </c>
      <c r="E15" s="173"/>
      <c r="F15" s="170" t="s">
        <v>80</v>
      </c>
      <c r="G15" s="174" t="s">
        <v>52</v>
      </c>
    </row>
    <row r="16" spans="1:7" ht="75">
      <c r="A16" s="169"/>
      <c r="B16" s="142"/>
      <c r="C16" s="171"/>
      <c r="D16" s="94" t="s">
        <v>6</v>
      </c>
      <c r="E16" s="94" t="s">
        <v>42</v>
      </c>
      <c r="F16" s="171"/>
      <c r="G16" s="175"/>
    </row>
    <row r="17" spans="1:7" ht="18.75">
      <c r="A17" s="103" t="s">
        <v>7</v>
      </c>
      <c r="B17" s="13" t="s">
        <v>31</v>
      </c>
      <c r="C17" s="15">
        <f>D17*C6</f>
        <v>15098.56</v>
      </c>
      <c r="D17" s="15">
        <v>4.64</v>
      </c>
      <c r="E17" s="15">
        <f>C17*12</f>
        <v>181182.72</v>
      </c>
      <c r="F17" s="15">
        <f>C17*12</f>
        <v>181182.72</v>
      </c>
      <c r="G17" s="40"/>
    </row>
    <row r="18" spans="1:7" ht="18.75">
      <c r="A18" s="95" t="s">
        <v>10</v>
      </c>
      <c r="B18" s="18" t="s">
        <v>11</v>
      </c>
      <c r="C18" s="15">
        <f>0.47*C6</f>
        <v>1529.3799999999999</v>
      </c>
      <c r="D18" s="15">
        <v>0.47</v>
      </c>
      <c r="E18" s="15">
        <f>C18*12</f>
        <v>18352.559999999998</v>
      </c>
      <c r="F18" s="15">
        <f aca="true" t="shared" si="0" ref="F18:F27">C18*12</f>
        <v>18352.559999999998</v>
      </c>
      <c r="G18" s="3"/>
    </row>
    <row r="19" spans="1:7" ht="18.75">
      <c r="A19" s="95" t="s">
        <v>12</v>
      </c>
      <c r="B19" s="18" t="s">
        <v>33</v>
      </c>
      <c r="C19" s="15">
        <v>1350</v>
      </c>
      <c r="D19" s="15">
        <f>C19/C6</f>
        <v>0.4148740012292563</v>
      </c>
      <c r="E19" s="15">
        <f>C19*12</f>
        <v>16200</v>
      </c>
      <c r="F19" s="15">
        <f t="shared" si="0"/>
        <v>16200</v>
      </c>
      <c r="G19" s="3"/>
    </row>
    <row r="20" spans="1:7" ht="18.75">
      <c r="A20" s="104" t="s">
        <v>13</v>
      </c>
      <c r="B20" s="46" t="s">
        <v>58</v>
      </c>
      <c r="C20" s="15">
        <f>E20/12</f>
        <v>111</v>
      </c>
      <c r="D20" s="15">
        <f>C20/C6</f>
        <v>0.034111862323294405</v>
      </c>
      <c r="E20" s="3">
        <v>1332</v>
      </c>
      <c r="F20" s="15">
        <f t="shared" si="0"/>
        <v>1332</v>
      </c>
      <c r="G20" s="3"/>
    </row>
    <row r="21" spans="1:7" ht="18.75">
      <c r="A21" s="104" t="s">
        <v>14</v>
      </c>
      <c r="B21" s="1" t="s">
        <v>38</v>
      </c>
      <c r="C21" s="15">
        <f>E21/12</f>
        <v>80.4875</v>
      </c>
      <c r="D21" s="15">
        <f>C21/C6</f>
        <v>0.02473494161032575</v>
      </c>
      <c r="E21" s="15">
        <f>C7*2.35</f>
        <v>965.85</v>
      </c>
      <c r="F21" s="15">
        <f t="shared" si="0"/>
        <v>965.8499999999999</v>
      </c>
      <c r="G21" s="3"/>
    </row>
    <row r="22" spans="1:7" ht="18.75">
      <c r="A22" s="104" t="s">
        <v>45</v>
      </c>
      <c r="B22" s="1" t="s">
        <v>85</v>
      </c>
      <c r="C22" s="15">
        <f>E22/12</f>
        <v>55.48500000000001</v>
      </c>
      <c r="D22" s="15">
        <f>C22/C7</f>
        <v>0.135</v>
      </c>
      <c r="E22" s="15">
        <f>C7*1.62</f>
        <v>665.82</v>
      </c>
      <c r="F22" s="15">
        <f t="shared" si="0"/>
        <v>665.82</v>
      </c>
      <c r="G22" s="3"/>
    </row>
    <row r="23" spans="1:7" s="105" customFormat="1" ht="18.75">
      <c r="A23" s="104"/>
      <c r="B23" s="1" t="s">
        <v>37</v>
      </c>
      <c r="C23" s="15">
        <f>C12*12%/12</f>
        <v>3701.7504000000004</v>
      </c>
      <c r="D23" s="15">
        <f>C23/C6</f>
        <v>1.1376000000000002</v>
      </c>
      <c r="E23" s="3">
        <f>C12*12%</f>
        <v>44421.0048</v>
      </c>
      <c r="F23" s="15">
        <f t="shared" si="0"/>
        <v>44421.0048</v>
      </c>
      <c r="G23" s="3"/>
    </row>
    <row r="24" spans="1:7" ht="37.5">
      <c r="A24" s="104"/>
      <c r="B24" s="1" t="s">
        <v>83</v>
      </c>
      <c r="C24" s="15">
        <f>C12*0.9%/12</f>
        <v>277.63128000000006</v>
      </c>
      <c r="D24" s="15">
        <f>C24/C6</f>
        <v>0.08532000000000002</v>
      </c>
      <c r="E24" s="3">
        <f>C12*0.9%</f>
        <v>3331.5753600000007</v>
      </c>
      <c r="F24" s="15">
        <f t="shared" si="0"/>
        <v>3331.5753600000007</v>
      </c>
      <c r="G24" s="3"/>
    </row>
    <row r="25" spans="1:7" s="105" customFormat="1" ht="18.75">
      <c r="A25" s="104"/>
      <c r="B25" s="1" t="s">
        <v>84</v>
      </c>
      <c r="C25" s="15">
        <f>C12*2.5%/12</f>
        <v>771.1980000000002</v>
      </c>
      <c r="D25" s="15">
        <f>C25/C6</f>
        <v>0.23700000000000007</v>
      </c>
      <c r="E25" s="3">
        <f>C25*12</f>
        <v>9254.376000000002</v>
      </c>
      <c r="F25" s="15">
        <f t="shared" si="0"/>
        <v>9254.376000000002</v>
      </c>
      <c r="G25" s="3"/>
    </row>
    <row r="26" spans="1:7" s="107" customFormat="1" ht="18.75">
      <c r="A26" s="106"/>
      <c r="B26" s="48" t="s">
        <v>108</v>
      </c>
      <c r="C26" s="49">
        <f>E26/12</f>
        <v>1352.6312333333333</v>
      </c>
      <c r="D26" s="49">
        <f>E26/C6/12</f>
        <v>0.41568261626715836</v>
      </c>
      <c r="E26" s="50">
        <f>C9*1%</f>
        <v>16231.5748</v>
      </c>
      <c r="F26" s="15">
        <f t="shared" si="0"/>
        <v>16231.574799999999</v>
      </c>
      <c r="G26" s="50"/>
    </row>
    <row r="27" spans="1:7" ht="18.75">
      <c r="A27" s="104"/>
      <c r="B27" s="1" t="s">
        <v>90</v>
      </c>
      <c r="C27" s="15">
        <v>3752.6</v>
      </c>
      <c r="D27" s="15">
        <f>E27/C6/12</f>
        <v>1.1532267977873387</v>
      </c>
      <c r="E27" s="3">
        <f>C27*12</f>
        <v>45031.2</v>
      </c>
      <c r="F27" s="15">
        <f t="shared" si="0"/>
        <v>45031.2</v>
      </c>
      <c r="G27" s="3"/>
    </row>
    <row r="28" spans="1:7" s="109" customFormat="1" ht="18.75">
      <c r="A28" s="108"/>
      <c r="B28" s="66" t="s">
        <v>92</v>
      </c>
      <c r="C28" s="14">
        <f>SUM(C17:C27)</f>
        <v>28080.723413333333</v>
      </c>
      <c r="D28" s="14">
        <f>SUM(D17:D27)</f>
        <v>8.747550219217374</v>
      </c>
      <c r="E28" s="14">
        <f>SUM(E17:E27)</f>
        <v>336968.68096</v>
      </c>
      <c r="F28" s="14">
        <f>SUM(F17:F27)</f>
        <v>336968.68096</v>
      </c>
      <c r="G28" s="67"/>
    </row>
    <row r="29" spans="1:7" s="105" customFormat="1" ht="18.75">
      <c r="A29" s="104"/>
      <c r="B29" s="1"/>
      <c r="C29" s="15"/>
      <c r="D29" s="15"/>
      <c r="E29" s="3"/>
      <c r="F29" s="3"/>
      <c r="G29" s="3"/>
    </row>
    <row r="30" spans="1:7" s="105" customFormat="1" ht="18.75">
      <c r="A30" s="104"/>
      <c r="B30" s="1"/>
      <c r="C30" s="15"/>
      <c r="D30" s="15"/>
      <c r="E30" s="3"/>
      <c r="F30" s="3"/>
      <c r="G30" s="3"/>
    </row>
    <row r="31" spans="1:7" ht="37.5">
      <c r="A31" s="104"/>
      <c r="B31" s="90" t="s">
        <v>94</v>
      </c>
      <c r="C31" s="91">
        <f>(C10-D28)*C6+D50</f>
        <v>2383.391586666668</v>
      </c>
      <c r="D31" s="91">
        <f>C31/C6</f>
        <v>0.7324497807826269</v>
      </c>
      <c r="E31" s="91">
        <f>C31*12</f>
        <v>28600.699040000014</v>
      </c>
      <c r="F31" s="91">
        <f>E31</f>
        <v>28600.699040000014</v>
      </c>
      <c r="G31" s="3"/>
    </row>
    <row r="32" spans="1:7" ht="18.75">
      <c r="A32" s="104"/>
      <c r="B32" s="1"/>
      <c r="C32" s="15"/>
      <c r="D32" s="15"/>
      <c r="E32" s="3"/>
      <c r="F32" s="3"/>
      <c r="G32" s="3"/>
    </row>
    <row r="33" spans="1:7" ht="18.75">
      <c r="A33" s="104"/>
      <c r="B33" s="1"/>
      <c r="C33" s="15"/>
      <c r="D33" s="15"/>
      <c r="E33" s="3"/>
      <c r="F33" s="3"/>
      <c r="G33" s="3"/>
    </row>
    <row r="34" spans="1:7" ht="18.75">
      <c r="A34" s="104"/>
      <c r="B34" s="1"/>
      <c r="C34" s="15"/>
      <c r="D34" s="15"/>
      <c r="E34" s="3"/>
      <c r="F34" s="3"/>
      <c r="G34" s="3"/>
    </row>
    <row r="35" spans="1:7" ht="18.75">
      <c r="A35" s="104"/>
      <c r="B35" s="1"/>
      <c r="C35" s="15"/>
      <c r="D35" s="15"/>
      <c r="E35" s="3"/>
      <c r="F35" s="3"/>
      <c r="G35" s="3"/>
    </row>
    <row r="36" spans="1:7" ht="18.75">
      <c r="A36" s="104"/>
      <c r="B36" s="1"/>
      <c r="C36" s="15"/>
      <c r="D36" s="15"/>
      <c r="E36" s="3"/>
      <c r="F36" s="3"/>
      <c r="G36" s="3"/>
    </row>
    <row r="37" spans="1:7" ht="18.75">
      <c r="A37" s="104"/>
      <c r="B37" s="1"/>
      <c r="C37" s="15"/>
      <c r="D37" s="15"/>
      <c r="E37" s="3"/>
      <c r="F37" s="3"/>
      <c r="G37" s="3"/>
    </row>
    <row r="38" spans="1:7" ht="18.75">
      <c r="A38" s="104"/>
      <c r="B38" s="1"/>
      <c r="C38" s="15"/>
      <c r="D38" s="15"/>
      <c r="E38" s="3"/>
      <c r="F38" s="3"/>
      <c r="G38" s="3"/>
    </row>
    <row r="39" spans="1:7" ht="18.75">
      <c r="A39" s="104"/>
      <c r="B39" s="1"/>
      <c r="C39" s="15"/>
      <c r="D39" s="15"/>
      <c r="E39" s="3"/>
      <c r="F39" s="3"/>
      <c r="G39" s="3"/>
    </row>
    <row r="40" spans="1:7" ht="18.75">
      <c r="A40" s="104"/>
      <c r="B40" s="1"/>
      <c r="C40" s="15"/>
      <c r="D40" s="15"/>
      <c r="E40" s="3"/>
      <c r="F40" s="3"/>
      <c r="G40" s="3"/>
    </row>
    <row r="41" spans="1:7" ht="18.75">
      <c r="A41" s="104"/>
      <c r="B41" s="1"/>
      <c r="C41" s="15"/>
      <c r="D41" s="15"/>
      <c r="E41" s="3"/>
      <c r="F41" s="3"/>
      <c r="G41" s="3"/>
    </row>
    <row r="42" spans="1:7" ht="18.75">
      <c r="A42" s="95"/>
      <c r="B42" s="18"/>
      <c r="C42" s="14"/>
      <c r="D42" s="14"/>
      <c r="E42" s="14"/>
      <c r="F42" s="14"/>
      <c r="G42" s="14"/>
    </row>
    <row r="43" spans="1:7" ht="18.75">
      <c r="A43" s="104"/>
      <c r="B43" s="1"/>
      <c r="C43" s="15"/>
      <c r="D43" s="15"/>
      <c r="E43" s="3"/>
      <c r="F43" s="3"/>
      <c r="G43" s="3"/>
    </row>
    <row r="44" spans="1:7" ht="18.75">
      <c r="A44" s="110"/>
      <c r="B44" s="19"/>
      <c r="C44" s="14"/>
      <c r="D44" s="20"/>
      <c r="E44" s="62"/>
      <c r="F44" s="20"/>
      <c r="G44" s="20"/>
    </row>
    <row r="45" spans="1:7" ht="18.75">
      <c r="A45" s="22"/>
      <c r="B45" s="22"/>
      <c r="C45" s="14"/>
      <c r="D45" s="14"/>
      <c r="E45" s="62"/>
      <c r="F45" s="14"/>
      <c r="G45" s="14"/>
    </row>
    <row r="46" spans="1:7" ht="18.75">
      <c r="A46" s="22"/>
      <c r="B46" s="22"/>
      <c r="C46" s="23"/>
      <c r="D46" s="15"/>
      <c r="E46" s="23"/>
      <c r="F46" s="23"/>
      <c r="G46" s="111"/>
    </row>
    <row r="47" spans="1:7" ht="18.75">
      <c r="A47" s="95"/>
      <c r="B47" s="22"/>
      <c r="C47" s="14"/>
      <c r="D47" s="14"/>
      <c r="E47" s="14"/>
      <c r="F47" s="14"/>
      <c r="G47" s="14"/>
    </row>
    <row r="48" spans="1:7" ht="18.75">
      <c r="A48" s="95"/>
      <c r="B48" s="131"/>
      <c r="C48" s="176"/>
      <c r="D48" s="133"/>
      <c r="E48" s="134"/>
      <c r="F48" s="55"/>
      <c r="G48" s="14"/>
    </row>
    <row r="49" spans="1:6" ht="18.75">
      <c r="A49" s="112"/>
      <c r="B49" s="112"/>
      <c r="C49" s="113"/>
      <c r="D49" s="113"/>
      <c r="E49" s="113"/>
      <c r="F49" s="113"/>
    </row>
    <row r="50" spans="1:4" ht="18.75">
      <c r="A50" s="112"/>
      <c r="B50" s="158" t="s">
        <v>34</v>
      </c>
      <c r="C50" s="158"/>
      <c r="D50" s="26">
        <f>C52/100*88</f>
        <v>0</v>
      </c>
    </row>
    <row r="51" spans="1:6" ht="18.75">
      <c r="A51" s="112"/>
      <c r="B51" s="112"/>
      <c r="C51" s="113"/>
      <c r="D51" s="113"/>
      <c r="E51" s="113"/>
      <c r="F51" s="113"/>
    </row>
    <row r="52" spans="1:7" ht="18.75">
      <c r="A52" s="114"/>
      <c r="B52" s="22" t="s">
        <v>28</v>
      </c>
      <c r="C52" s="93"/>
      <c r="D52" s="115"/>
      <c r="E52" s="115"/>
      <c r="F52" s="115"/>
      <c r="G52" s="116"/>
    </row>
    <row r="53" spans="1:7" ht="18.75">
      <c r="A53" s="114"/>
      <c r="B53" s="95" t="s">
        <v>51</v>
      </c>
      <c r="C53" s="59"/>
      <c r="D53" s="115"/>
      <c r="E53" s="115"/>
      <c r="F53" s="115"/>
      <c r="G53" s="116"/>
    </row>
    <row r="54" spans="1:7" ht="18.75">
      <c r="A54" s="114"/>
      <c r="B54" s="18" t="s">
        <v>64</v>
      </c>
      <c r="C54" s="59"/>
      <c r="D54" s="115"/>
      <c r="E54" s="115"/>
      <c r="F54" s="115"/>
      <c r="G54" s="116"/>
    </row>
    <row r="55" spans="1:7" ht="18.75">
      <c r="A55" s="114"/>
      <c r="B55" s="22" t="s">
        <v>29</v>
      </c>
      <c r="C55" s="59"/>
      <c r="D55" s="115"/>
      <c r="E55" s="115"/>
      <c r="F55" s="115"/>
      <c r="G55" s="116"/>
    </row>
    <row r="56" spans="1:7" ht="18.75">
      <c r="A56" s="114"/>
      <c r="B56" s="18" t="s">
        <v>30</v>
      </c>
      <c r="C56" s="60"/>
      <c r="D56" s="115"/>
      <c r="E56" s="115"/>
      <c r="F56" s="115"/>
      <c r="G56" s="116"/>
    </row>
    <row r="57" spans="1:7" ht="18.75">
      <c r="A57" s="114"/>
      <c r="B57" s="18" t="s">
        <v>65</v>
      </c>
      <c r="C57" s="59"/>
      <c r="D57" s="115"/>
      <c r="E57" s="115"/>
      <c r="F57" s="115"/>
      <c r="G57" s="116"/>
    </row>
    <row r="58" spans="1:7" ht="18.75">
      <c r="A58" s="114"/>
      <c r="B58" s="18" t="s">
        <v>82</v>
      </c>
      <c r="C58" s="59"/>
      <c r="D58" s="115"/>
      <c r="E58" s="115"/>
      <c r="F58" s="115"/>
      <c r="G58" s="116"/>
    </row>
    <row r="59" spans="1:7" ht="18.75">
      <c r="A59" s="114"/>
      <c r="B59" s="115"/>
      <c r="C59" s="115"/>
      <c r="D59" s="115"/>
      <c r="E59" s="116"/>
      <c r="F59" s="76"/>
      <c r="G59" s="76"/>
    </row>
    <row r="60" spans="1:7" ht="18.75">
      <c r="A60" s="114"/>
      <c r="B60" s="159"/>
      <c r="C60" s="160"/>
      <c r="D60" s="160"/>
      <c r="E60" s="161"/>
      <c r="F60" s="76"/>
      <c r="G60" s="76"/>
    </row>
    <row r="61" spans="1:7" ht="54.75" customHeight="1">
      <c r="A61" s="114"/>
      <c r="B61" s="162" t="s">
        <v>95</v>
      </c>
      <c r="C61" s="163"/>
      <c r="D61" s="163"/>
      <c r="E61" s="164"/>
      <c r="F61" s="76"/>
      <c r="G61" s="76"/>
    </row>
    <row r="62" spans="1:7" ht="18.75">
      <c r="A62" s="57" t="s">
        <v>39</v>
      </c>
      <c r="B62" s="57"/>
      <c r="C62" s="117"/>
      <c r="D62" s="57"/>
      <c r="E62" s="115"/>
      <c r="F62" s="115"/>
      <c r="G62" s="116"/>
    </row>
    <row r="63" spans="1:6" ht="18.75">
      <c r="A63" s="112"/>
      <c r="B63" s="112"/>
      <c r="C63" s="117"/>
      <c r="D63" s="113"/>
      <c r="E63" s="113"/>
      <c r="F63" s="113"/>
    </row>
    <row r="64" spans="1:6" ht="18.75">
      <c r="A64" s="118"/>
      <c r="B64" s="118"/>
      <c r="C64" s="117"/>
      <c r="D64" s="117"/>
      <c r="E64" s="117"/>
      <c r="F64" s="117"/>
    </row>
    <row r="65" spans="1:6" ht="18.75">
      <c r="A65" s="118"/>
      <c r="B65" s="118"/>
      <c r="C65" s="117"/>
      <c r="D65" s="117"/>
      <c r="E65" s="117"/>
      <c r="F65" s="117"/>
    </row>
    <row r="66" spans="1:6" ht="18.75">
      <c r="A66" s="118"/>
      <c r="B66" s="118"/>
      <c r="C66" s="117"/>
      <c r="D66" s="117"/>
      <c r="E66" s="117"/>
      <c r="F66" s="117"/>
    </row>
    <row r="67" spans="1:6" ht="18.75">
      <c r="A67" s="118"/>
      <c r="B67" s="118"/>
      <c r="C67" s="117"/>
      <c r="D67" s="117"/>
      <c r="E67" s="117"/>
      <c r="F67" s="117"/>
    </row>
    <row r="68" spans="1:6" ht="18.75">
      <c r="A68" s="118"/>
      <c r="B68" s="118"/>
      <c r="C68" s="117"/>
      <c r="D68" s="117"/>
      <c r="E68" s="117"/>
      <c r="F68" s="117"/>
    </row>
    <row r="69" spans="1:6" ht="18.75">
      <c r="A69" s="118"/>
      <c r="B69" s="118"/>
      <c r="C69" s="117"/>
      <c r="D69" s="117"/>
      <c r="E69" s="117"/>
      <c r="F69" s="117"/>
    </row>
    <row r="70" spans="1:6" ht="18.75">
      <c r="A70" s="118"/>
      <c r="B70" s="118"/>
      <c r="C70" s="117"/>
      <c r="D70" s="117"/>
      <c r="E70" s="117"/>
      <c r="F70" s="117"/>
    </row>
    <row r="71" spans="1:6" ht="18.75">
      <c r="A71" s="118"/>
      <c r="B71" s="118"/>
      <c r="C71" s="117"/>
      <c r="D71" s="117"/>
      <c r="E71" s="117"/>
      <c r="F71" s="117"/>
    </row>
    <row r="72" spans="1:6" ht="18.75">
      <c r="A72" s="118"/>
      <c r="B72" s="118"/>
      <c r="C72" s="117"/>
      <c r="D72" s="117"/>
      <c r="E72" s="117"/>
      <c r="F72" s="117"/>
    </row>
    <row r="73" spans="1:6" ht="18.75">
      <c r="A73" s="118"/>
      <c r="B73" s="118"/>
      <c r="C73" s="117"/>
      <c r="D73" s="117"/>
      <c r="E73" s="117"/>
      <c r="F73" s="117"/>
    </row>
    <row r="74" spans="1:6" ht="18.75">
      <c r="A74" s="118"/>
      <c r="B74" s="118"/>
      <c r="C74" s="117"/>
      <c r="D74" s="117"/>
      <c r="E74" s="117"/>
      <c r="F74" s="117"/>
    </row>
    <row r="75" spans="3:6" ht="18.75">
      <c r="C75" s="117"/>
      <c r="D75" s="117"/>
      <c r="E75" s="117"/>
      <c r="F75" s="117"/>
    </row>
    <row r="76" spans="3:6" ht="18.75">
      <c r="C76" s="117"/>
      <c r="D76" s="117"/>
      <c r="E76" s="117"/>
      <c r="F76" s="117"/>
    </row>
    <row r="77" spans="3:6" ht="18.75">
      <c r="C77" s="117"/>
      <c r="D77" s="117"/>
      <c r="E77" s="117"/>
      <c r="F77" s="117"/>
    </row>
    <row r="78" spans="3:6" ht="18.75">
      <c r="C78" s="117"/>
      <c r="D78" s="117"/>
      <c r="E78" s="117"/>
      <c r="F78" s="117"/>
    </row>
    <row r="79" spans="3:6" ht="18.75">
      <c r="C79" s="117"/>
      <c r="D79" s="117"/>
      <c r="E79" s="117"/>
      <c r="F79" s="117"/>
    </row>
    <row r="80" spans="3:6" ht="18.75">
      <c r="C80" s="117"/>
      <c r="D80" s="117"/>
      <c r="E80" s="117"/>
      <c r="F80" s="117"/>
    </row>
    <row r="81" spans="3:6" ht="18.75">
      <c r="C81" s="117"/>
      <c r="D81" s="117"/>
      <c r="E81" s="117"/>
      <c r="F81" s="117"/>
    </row>
    <row r="82" spans="3:6" ht="18.75">
      <c r="C82" s="117"/>
      <c r="D82" s="117"/>
      <c r="E82" s="117"/>
      <c r="F82" s="117"/>
    </row>
    <row r="83" spans="3:6" ht="18.75">
      <c r="C83" s="117"/>
      <c r="D83" s="117"/>
      <c r="E83" s="117"/>
      <c r="F83" s="117"/>
    </row>
    <row r="84" spans="3:6" ht="18.75">
      <c r="C84" s="117"/>
      <c r="D84" s="117"/>
      <c r="E84" s="117"/>
      <c r="F84" s="117"/>
    </row>
    <row r="85" spans="3:6" ht="18.75">
      <c r="C85" s="117"/>
      <c r="D85" s="117"/>
      <c r="E85" s="117"/>
      <c r="F85" s="117"/>
    </row>
    <row r="86" spans="3:6" ht="18.75">
      <c r="C86" s="117"/>
      <c r="D86" s="117"/>
      <c r="E86" s="117"/>
      <c r="F86" s="117"/>
    </row>
    <row r="87" spans="3:6" ht="18.75">
      <c r="C87" s="117"/>
      <c r="D87" s="117"/>
      <c r="E87" s="117"/>
      <c r="F87" s="117"/>
    </row>
    <row r="88" spans="3:6" ht="18.75">
      <c r="C88" s="117"/>
      <c r="D88" s="117"/>
      <c r="E88" s="117"/>
      <c r="F88" s="117"/>
    </row>
    <row r="89" spans="3:6" ht="18.75">
      <c r="C89" s="117"/>
      <c r="D89" s="117"/>
      <c r="E89" s="117"/>
      <c r="F89" s="117"/>
    </row>
    <row r="90" spans="3:6" ht="18.75">
      <c r="C90" s="117"/>
      <c r="D90" s="117"/>
      <c r="E90" s="117"/>
      <c r="F90" s="117"/>
    </row>
    <row r="91" spans="3:6" ht="18.75">
      <c r="C91" s="117"/>
      <c r="D91" s="117"/>
      <c r="E91" s="117"/>
      <c r="F91" s="117"/>
    </row>
    <row r="92" spans="3:6" ht="18.75">
      <c r="C92" s="117"/>
      <c r="D92" s="117"/>
      <c r="E92" s="117"/>
      <c r="F92" s="117"/>
    </row>
    <row r="93" spans="3:6" ht="18.75">
      <c r="C93" s="117"/>
      <c r="D93" s="117"/>
      <c r="E93" s="117"/>
      <c r="F93" s="117"/>
    </row>
    <row r="94" spans="3:6" ht="18.75">
      <c r="C94" s="117"/>
      <c r="D94" s="117"/>
      <c r="E94" s="117"/>
      <c r="F94" s="117"/>
    </row>
    <row r="95" spans="3:6" ht="18.75">
      <c r="C95" s="117"/>
      <c r="D95" s="117"/>
      <c r="E95" s="117"/>
      <c r="F95" s="117"/>
    </row>
    <row r="96" spans="3:6" ht="18.75">
      <c r="C96" s="117"/>
      <c r="D96" s="117"/>
      <c r="E96" s="117"/>
      <c r="F96" s="117"/>
    </row>
    <row r="97" spans="3:6" ht="18.75">
      <c r="C97" s="117"/>
      <c r="D97" s="117"/>
      <c r="E97" s="117"/>
      <c r="F97" s="117"/>
    </row>
    <row r="98" spans="3:6" ht="18.75">
      <c r="C98" s="117"/>
      <c r="D98" s="117"/>
      <c r="E98" s="117"/>
      <c r="F98" s="117"/>
    </row>
    <row r="99" spans="3:6" ht="18.75">
      <c r="C99" s="117"/>
      <c r="D99" s="117"/>
      <c r="E99" s="117"/>
      <c r="F99" s="117"/>
    </row>
    <row r="100" spans="3:6" ht="18.75">
      <c r="C100" s="117"/>
      <c r="D100" s="117"/>
      <c r="E100" s="117"/>
      <c r="F100" s="117"/>
    </row>
    <row r="101" spans="3:6" ht="18.75">
      <c r="C101" s="117"/>
      <c r="D101" s="117"/>
      <c r="E101" s="117"/>
      <c r="F101" s="117"/>
    </row>
    <row r="102" spans="3:6" ht="18.75">
      <c r="C102" s="117"/>
      <c r="D102" s="117"/>
      <c r="E102" s="117"/>
      <c r="F102" s="117"/>
    </row>
    <row r="103" spans="3:6" ht="18.75">
      <c r="C103" s="117"/>
      <c r="D103" s="117"/>
      <c r="E103" s="117"/>
      <c r="F103" s="117"/>
    </row>
    <row r="104" spans="3:6" ht="18.75">
      <c r="C104" s="117"/>
      <c r="D104" s="117"/>
      <c r="E104" s="117"/>
      <c r="F104" s="117"/>
    </row>
    <row r="105" spans="3:6" ht="18.75">
      <c r="C105" s="117"/>
      <c r="D105" s="117"/>
      <c r="E105" s="117"/>
      <c r="F105" s="117"/>
    </row>
    <row r="106" spans="4:6" ht="18.75">
      <c r="D106" s="117"/>
      <c r="E106" s="117"/>
      <c r="F106" s="117"/>
    </row>
    <row r="107" spans="4:6" ht="18.75">
      <c r="D107" s="117"/>
      <c r="E107" s="117"/>
      <c r="F107" s="117"/>
    </row>
    <row r="108" spans="4:6" ht="18.75">
      <c r="D108" s="117"/>
      <c r="E108" s="117"/>
      <c r="F108" s="117"/>
    </row>
    <row r="109" spans="4:6" ht="18.75">
      <c r="D109" s="117"/>
      <c r="E109" s="117"/>
      <c r="F109" s="117"/>
    </row>
    <row r="110" spans="4:6" ht="18.75">
      <c r="D110" s="117"/>
      <c r="E110" s="117"/>
      <c r="F110" s="117"/>
    </row>
  </sheetData>
  <sheetProtection/>
  <mergeCells count="18">
    <mergeCell ref="B48:C48"/>
    <mergeCell ref="D48:E48"/>
    <mergeCell ref="C8:E8"/>
    <mergeCell ref="E1:G1"/>
    <mergeCell ref="A2:G2"/>
    <mergeCell ref="C4:E4"/>
    <mergeCell ref="C5:E5"/>
    <mergeCell ref="C6:E6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</mergeCells>
  <printOptions/>
  <pageMargins left="0.7" right="0.7" top="0.75" bottom="0.75" header="0.3" footer="0.3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96"/>
  <sheetViews>
    <sheetView tabSelected="1" zoomScale="77" zoomScaleNormal="77" zoomScalePageLayoutView="0" workbookViewId="0" topLeftCell="A1">
      <selection activeCell="G42" sqref="G42"/>
    </sheetView>
  </sheetViews>
  <sheetFormatPr defaultColWidth="8.8515625" defaultRowHeight="15"/>
  <cols>
    <col min="1" max="1" width="5.00390625" style="72" customWidth="1"/>
    <col min="2" max="2" width="69.7109375" style="72" customWidth="1"/>
    <col min="3" max="3" width="13.7109375" style="72" customWidth="1"/>
    <col min="4" max="4" width="11.00390625" style="72" customWidth="1"/>
    <col min="5" max="5" width="15.140625" style="72" customWidth="1"/>
    <col min="6" max="6" width="11.140625" style="76" customWidth="1"/>
    <col min="7" max="7" width="12.8515625" style="76" customWidth="1"/>
    <col min="8" max="16384" width="8.8515625" style="76" customWidth="1"/>
  </cols>
  <sheetData>
    <row r="1" ht="18.75">
      <c r="E1" s="127" t="s">
        <v>41</v>
      </c>
    </row>
    <row r="2" spans="1:5" ht="35.25" customHeight="1">
      <c r="A2" s="181" t="s">
        <v>151</v>
      </c>
      <c r="B2" s="181"/>
      <c r="C2" s="181"/>
      <c r="D2" s="181"/>
      <c r="E2" s="181"/>
    </row>
    <row r="3" spans="2:5" ht="19.5">
      <c r="B3" s="96"/>
      <c r="C3" s="97"/>
      <c r="D3" s="97"/>
      <c r="E3" s="97"/>
    </row>
    <row r="4" spans="2:5" ht="19.5">
      <c r="B4" s="73" t="s">
        <v>0</v>
      </c>
      <c r="C4" s="182" t="s">
        <v>150</v>
      </c>
      <c r="D4" s="167"/>
      <c r="E4" s="167"/>
    </row>
    <row r="5" spans="2:5" ht="19.5">
      <c r="B5" s="73" t="s">
        <v>1</v>
      </c>
      <c r="C5" s="183">
        <v>8</v>
      </c>
      <c r="D5" s="184"/>
      <c r="E5" s="184"/>
    </row>
    <row r="6" spans="2:5" ht="19.5">
      <c r="B6" s="78" t="s">
        <v>2</v>
      </c>
      <c r="C6" s="183">
        <v>5729.6</v>
      </c>
      <c r="D6" s="184"/>
      <c r="E6" s="184"/>
    </row>
    <row r="7" spans="2:5" ht="19.5">
      <c r="B7" s="78" t="s">
        <v>89</v>
      </c>
      <c r="C7" s="79">
        <v>1260</v>
      </c>
      <c r="D7" s="80"/>
      <c r="E7" s="81"/>
    </row>
    <row r="8" spans="2:5" ht="39">
      <c r="B8" s="92" t="s">
        <v>96</v>
      </c>
      <c r="C8" s="177"/>
      <c r="D8" s="178"/>
      <c r="E8" s="179"/>
    </row>
    <row r="9" spans="2:5" ht="19.5">
      <c r="B9" s="82" t="s">
        <v>91</v>
      </c>
      <c r="C9" s="84">
        <v>173579.98</v>
      </c>
      <c r="D9" s="85"/>
      <c r="E9" s="86"/>
    </row>
    <row r="10" spans="2:5" ht="18.75">
      <c r="B10" s="87" t="s">
        <v>87</v>
      </c>
      <c r="C10" s="88">
        <v>10.5</v>
      </c>
      <c r="D10" s="66"/>
      <c r="E10" s="46"/>
    </row>
    <row r="11" spans="2:5" ht="18.75">
      <c r="B11" s="87" t="s">
        <v>93</v>
      </c>
      <c r="C11" s="125">
        <f>D44*12</f>
        <v>17424</v>
      </c>
      <c r="D11" s="66"/>
      <c r="E11" s="46"/>
    </row>
    <row r="12" spans="2:5" ht="18.75">
      <c r="B12" s="87" t="s">
        <v>88</v>
      </c>
      <c r="C12" s="126">
        <f>C6*C10*12</f>
        <v>721929.6000000001</v>
      </c>
      <c r="D12" s="66"/>
      <c r="E12" s="46"/>
    </row>
    <row r="13" spans="1:5" ht="18.75">
      <c r="A13" s="165"/>
      <c r="B13" s="166"/>
      <c r="C13" s="166"/>
      <c r="D13" s="166"/>
      <c r="E13" s="167"/>
    </row>
    <row r="14" spans="1:5" ht="18.75">
      <c r="A14" s="98"/>
      <c r="B14" s="99"/>
      <c r="C14" s="99"/>
      <c r="D14" s="100"/>
      <c r="E14" s="101"/>
    </row>
    <row r="15" spans="1:5" ht="18.75" customHeight="1">
      <c r="A15" s="168" t="s">
        <v>4</v>
      </c>
      <c r="B15" s="141" t="s">
        <v>5</v>
      </c>
      <c r="C15" s="170" t="s">
        <v>32</v>
      </c>
      <c r="D15" s="172" t="s">
        <v>43</v>
      </c>
      <c r="E15" s="173"/>
    </row>
    <row r="16" spans="1:5" ht="75">
      <c r="A16" s="169"/>
      <c r="B16" s="142"/>
      <c r="C16" s="171"/>
      <c r="D16" s="94" t="s">
        <v>6</v>
      </c>
      <c r="E16" s="94" t="s">
        <v>42</v>
      </c>
    </row>
    <row r="17" spans="1:5" ht="18.75">
      <c r="A17" s="103" t="s">
        <v>7</v>
      </c>
      <c r="B17" s="13" t="s">
        <v>31</v>
      </c>
      <c r="C17" s="15">
        <f>D17*C6</f>
        <v>32314.944</v>
      </c>
      <c r="D17" s="15">
        <v>5.64</v>
      </c>
      <c r="E17" s="15">
        <f>C17*12</f>
        <v>387779.328</v>
      </c>
    </row>
    <row r="18" spans="1:5" ht="18.75">
      <c r="A18" s="95" t="s">
        <v>10</v>
      </c>
      <c r="B18" s="18" t="s">
        <v>11</v>
      </c>
      <c r="C18" s="15">
        <f>0.67*C6</f>
        <v>3838.8320000000003</v>
      </c>
      <c r="D18" s="15">
        <v>0.67</v>
      </c>
      <c r="E18" s="15">
        <f>C18*12</f>
        <v>46065.984000000004</v>
      </c>
    </row>
    <row r="19" spans="1:5" ht="18.75">
      <c r="A19" s="95" t="s">
        <v>12</v>
      </c>
      <c r="B19" s="18" t="s">
        <v>33</v>
      </c>
      <c r="C19" s="15">
        <v>1350</v>
      </c>
      <c r="D19" s="15">
        <f>C19/C6</f>
        <v>0.23561854230661824</v>
      </c>
      <c r="E19" s="15">
        <f>C19*12</f>
        <v>16200</v>
      </c>
    </row>
    <row r="20" spans="1:5" ht="18.75">
      <c r="A20" s="104" t="s">
        <v>13</v>
      </c>
      <c r="B20" s="46"/>
      <c r="C20" s="15"/>
      <c r="D20" s="15">
        <f>C20/C6</f>
        <v>0</v>
      </c>
      <c r="E20" s="3"/>
    </row>
    <row r="21" spans="1:5" ht="18.75">
      <c r="A21" s="104" t="s">
        <v>14</v>
      </c>
      <c r="B21" s="1" t="s">
        <v>38</v>
      </c>
      <c r="C21" s="15">
        <f>E21/12</f>
        <v>246.75</v>
      </c>
      <c r="D21" s="54">
        <f>C21/C6</f>
        <v>0.043065833566043</v>
      </c>
      <c r="E21" s="15">
        <f>C7*2.35</f>
        <v>2961</v>
      </c>
    </row>
    <row r="22" spans="1:5" ht="18.75">
      <c r="A22" s="104" t="s">
        <v>45</v>
      </c>
      <c r="B22" s="1" t="s">
        <v>85</v>
      </c>
      <c r="C22" s="15">
        <f>E22/12</f>
        <v>170.1</v>
      </c>
      <c r="D22" s="54">
        <f>C22/C6</f>
        <v>0.029687936330633897</v>
      </c>
      <c r="E22" s="15">
        <f>C7*1.62</f>
        <v>2041.2</v>
      </c>
    </row>
    <row r="23" spans="1:5" s="105" customFormat="1" ht="18.75">
      <c r="A23" s="104" t="s">
        <v>131</v>
      </c>
      <c r="B23" s="1" t="s">
        <v>37</v>
      </c>
      <c r="C23" s="15">
        <f>C12*12%/12</f>
        <v>7219.296000000001</v>
      </c>
      <c r="D23" s="15">
        <f>C23/C6</f>
        <v>1.2600000000000002</v>
      </c>
      <c r="E23" s="3">
        <f>C12*12%</f>
        <v>86631.55200000001</v>
      </c>
    </row>
    <row r="24" spans="1:5" ht="37.5">
      <c r="A24" s="104" t="s">
        <v>132</v>
      </c>
      <c r="B24" s="1" t="s">
        <v>83</v>
      </c>
      <c r="C24" s="15">
        <f>C12*0.9%/12</f>
        <v>541.4472000000002</v>
      </c>
      <c r="D24" s="15">
        <f>C24/C6</f>
        <v>0.09450000000000003</v>
      </c>
      <c r="E24" s="3">
        <f>C12*0.9%</f>
        <v>6497.366400000002</v>
      </c>
    </row>
    <row r="25" spans="1:5" s="105" customFormat="1" ht="18.75">
      <c r="A25" s="104" t="s">
        <v>133</v>
      </c>
      <c r="B25" s="1" t="s">
        <v>84</v>
      </c>
      <c r="C25" s="15">
        <f>C12*2.5%/12</f>
        <v>1504.0200000000002</v>
      </c>
      <c r="D25" s="15">
        <f>C25/C6</f>
        <v>0.2625</v>
      </c>
      <c r="E25" s="3">
        <f>C25*12</f>
        <v>18048.24</v>
      </c>
    </row>
    <row r="26" spans="1:5" s="107" customFormat="1" ht="18.75">
      <c r="A26" s="104" t="s">
        <v>134</v>
      </c>
      <c r="B26" s="48" t="s">
        <v>108</v>
      </c>
      <c r="C26" s="49">
        <f>E26/12</f>
        <v>144.64998333333335</v>
      </c>
      <c r="D26" s="49">
        <f>E26/C6/12</f>
        <v>0.025246087568649354</v>
      </c>
      <c r="E26" s="50">
        <f>C9*1%</f>
        <v>1735.7998000000002</v>
      </c>
    </row>
    <row r="27" spans="1:5" s="109" customFormat="1" ht="18.75">
      <c r="A27" s="108"/>
      <c r="B27" s="66" t="s">
        <v>143</v>
      </c>
      <c r="C27" s="14">
        <f>SUM(C17:C26)</f>
        <v>47330.039183333334</v>
      </c>
      <c r="D27" s="14">
        <f>SUM(D17:D26)</f>
        <v>8.260618399771944</v>
      </c>
      <c r="E27" s="14">
        <f>SUM(E17:E26)</f>
        <v>567960.4702000001</v>
      </c>
    </row>
    <row r="28" spans="1:5" ht="37.5">
      <c r="A28" s="104"/>
      <c r="B28" s="90" t="s">
        <v>94</v>
      </c>
      <c r="C28" s="120">
        <f>E28/12</f>
        <v>12830.760816666667</v>
      </c>
      <c r="D28" s="120">
        <f>C28/C6</f>
        <v>2.2393816002280555</v>
      </c>
      <c r="E28" s="120">
        <f>C12-E27</f>
        <v>153969.1298</v>
      </c>
    </row>
    <row r="29" spans="1:5" ht="18.75">
      <c r="A29" s="106" t="s">
        <v>135</v>
      </c>
      <c r="B29" s="48" t="s">
        <v>152</v>
      </c>
      <c r="C29" s="15">
        <f aca="true" t="shared" si="0" ref="C29:C36">E29/12</f>
        <v>2466.6666666666665</v>
      </c>
      <c r="D29" s="54">
        <f>C29/C6</f>
        <v>0.4305128921157963</v>
      </c>
      <c r="E29" s="50">
        <v>29600</v>
      </c>
    </row>
    <row r="30" spans="1:5" ht="18.75">
      <c r="A30" s="106" t="s">
        <v>136</v>
      </c>
      <c r="B30" s="48" t="s">
        <v>153</v>
      </c>
      <c r="C30" s="15">
        <f t="shared" si="0"/>
        <v>2899.5</v>
      </c>
      <c r="D30" s="54">
        <f>C30/C6</f>
        <v>0.5060562691985478</v>
      </c>
      <c r="E30" s="15">
        <v>34794</v>
      </c>
    </row>
    <row r="31" spans="1:5" ht="18.75">
      <c r="A31" s="106" t="s">
        <v>137</v>
      </c>
      <c r="B31" s="48" t="s">
        <v>154</v>
      </c>
      <c r="C31" s="49">
        <f t="shared" si="0"/>
        <v>1506</v>
      </c>
      <c r="D31" s="54">
        <f>C31/C6</f>
        <v>0.2628455738620497</v>
      </c>
      <c r="E31" s="50">
        <v>18072</v>
      </c>
    </row>
    <row r="32" spans="1:5" ht="18.75">
      <c r="A32" s="106" t="s">
        <v>138</v>
      </c>
      <c r="B32" s="48" t="s">
        <v>155</v>
      </c>
      <c r="C32" s="49">
        <f t="shared" si="0"/>
        <v>3333.3333333333335</v>
      </c>
      <c r="D32" s="54">
        <f>C32/C6</f>
        <v>0.5817741785348599</v>
      </c>
      <c r="E32" s="50">
        <v>40000</v>
      </c>
    </row>
    <row r="33" spans="1:5" ht="18.75">
      <c r="A33" s="106" t="s">
        <v>139</v>
      </c>
      <c r="B33" s="48" t="s">
        <v>156</v>
      </c>
      <c r="C33" s="49">
        <f t="shared" si="0"/>
        <v>2625</v>
      </c>
      <c r="D33" s="54">
        <f>C33/C6</f>
        <v>0.45814716559620217</v>
      </c>
      <c r="E33" s="50">
        <v>31500</v>
      </c>
    </row>
    <row r="34" spans="1:5" ht="18.75">
      <c r="A34" s="106" t="s">
        <v>140</v>
      </c>
      <c r="B34" s="1"/>
      <c r="C34" s="49">
        <f t="shared" si="0"/>
        <v>0</v>
      </c>
      <c r="D34" s="54">
        <f>C34/C6</f>
        <v>0</v>
      </c>
      <c r="E34" s="3"/>
    </row>
    <row r="35" spans="1:5" ht="18.75">
      <c r="A35" s="106" t="s">
        <v>141</v>
      </c>
      <c r="B35" s="1"/>
      <c r="C35" s="49">
        <f t="shared" si="0"/>
        <v>0</v>
      </c>
      <c r="D35" s="54">
        <f>C35/C6</f>
        <v>0</v>
      </c>
      <c r="E35" s="3"/>
    </row>
    <row r="36" spans="1:5" ht="18.75">
      <c r="A36" s="106" t="s">
        <v>142</v>
      </c>
      <c r="B36" s="18"/>
      <c r="C36" s="15">
        <f t="shared" si="0"/>
        <v>0</v>
      </c>
      <c r="D36" s="15">
        <f>C36/C6</f>
        <v>0</v>
      </c>
      <c r="E36" s="15"/>
    </row>
    <row r="37" spans="1:6" ht="18.75">
      <c r="A37" s="95"/>
      <c r="B37" s="22" t="s">
        <v>147</v>
      </c>
      <c r="C37" s="14">
        <f>SUM(C29:C40)</f>
        <v>58424.5</v>
      </c>
      <c r="D37" s="14">
        <f>SUM(D29:D36)</f>
        <v>2.2393360793074555</v>
      </c>
      <c r="E37" s="14">
        <f>SUM(E29:E40)</f>
        <v>701094</v>
      </c>
      <c r="F37" s="121"/>
    </row>
    <row r="38" spans="1:5" ht="18.75">
      <c r="A38" s="106" t="s">
        <v>144</v>
      </c>
      <c r="B38" s="128" t="s">
        <v>157</v>
      </c>
      <c r="C38" s="129">
        <f>E38/12</f>
        <v>13767.328333333333</v>
      </c>
      <c r="D38" s="130">
        <f>C38/C6</f>
        <v>2.4028428395234105</v>
      </c>
      <c r="E38" s="129">
        <v>165207.94</v>
      </c>
    </row>
    <row r="39" spans="1:5" ht="18.75">
      <c r="A39" s="106" t="s">
        <v>145</v>
      </c>
      <c r="B39" s="22" t="s">
        <v>158</v>
      </c>
      <c r="C39" s="14"/>
      <c r="D39" s="14"/>
      <c r="E39" s="62">
        <v>100000</v>
      </c>
    </row>
    <row r="40" spans="1:5" ht="18" customHeight="1">
      <c r="A40" s="18" t="s">
        <v>146</v>
      </c>
      <c r="B40" s="22" t="s">
        <v>159</v>
      </c>
      <c r="C40" s="23"/>
      <c r="D40" s="15"/>
      <c r="E40" s="23">
        <v>65207</v>
      </c>
    </row>
    <row r="41" spans="1:5" ht="18.75">
      <c r="A41" s="46"/>
      <c r="B41" s="46"/>
      <c r="C41" s="46"/>
      <c r="D41" s="46"/>
      <c r="E41" s="46"/>
    </row>
    <row r="42" spans="1:5" ht="33" customHeight="1">
      <c r="A42" s="95"/>
      <c r="B42" s="131" t="s">
        <v>148</v>
      </c>
      <c r="C42" s="176"/>
      <c r="D42" s="122">
        <f>D27+D37</f>
        <v>10.499954479079399</v>
      </c>
      <c r="E42" s="119"/>
    </row>
    <row r="43" spans="1:5" ht="18.75">
      <c r="A43" s="112"/>
      <c r="B43" s="112"/>
      <c r="C43" s="113"/>
      <c r="D43" s="26"/>
      <c r="E43" s="113"/>
    </row>
    <row r="44" spans="1:5" ht="42" customHeight="1">
      <c r="A44" s="112"/>
      <c r="B44" s="123" t="s">
        <v>149</v>
      </c>
      <c r="C44" s="124">
        <v>1650</v>
      </c>
      <c r="D44" s="124">
        <f>C44/100*88</f>
        <v>1452</v>
      </c>
      <c r="E44" s="26"/>
    </row>
    <row r="45" spans="1:5" ht="18.75">
      <c r="A45" s="112"/>
      <c r="B45" s="112"/>
      <c r="C45" s="113"/>
      <c r="D45" s="113"/>
      <c r="E45" s="113"/>
    </row>
    <row r="46" spans="1:5" ht="18.75">
      <c r="A46" s="114"/>
      <c r="B46" s="195" t="s">
        <v>95</v>
      </c>
      <c r="C46" s="196"/>
      <c r="D46" s="196"/>
      <c r="E46" s="197"/>
    </row>
    <row r="47" spans="1:5" ht="60" customHeight="1">
      <c r="A47" s="114"/>
      <c r="B47" s="198"/>
      <c r="C47" s="199"/>
      <c r="D47" s="199"/>
      <c r="E47" s="200"/>
    </row>
    <row r="48" spans="1:5" ht="75" customHeight="1">
      <c r="A48" s="57" t="s">
        <v>39</v>
      </c>
      <c r="B48" s="57"/>
      <c r="C48" s="117"/>
      <c r="D48" s="57"/>
      <c r="E48" s="115"/>
    </row>
    <row r="49" spans="1:5" ht="18.75">
      <c r="A49" s="112"/>
      <c r="B49" s="112"/>
      <c r="C49" s="117"/>
      <c r="D49" s="113"/>
      <c r="E49" s="113"/>
    </row>
    <row r="50" spans="1:5" ht="18.75">
      <c r="A50" s="118"/>
      <c r="B50" s="118"/>
      <c r="C50" s="117"/>
      <c r="D50" s="117"/>
      <c r="E50" s="117"/>
    </row>
    <row r="51" spans="1:5" ht="18.75">
      <c r="A51" s="118"/>
      <c r="B51" s="118"/>
      <c r="C51" s="117"/>
      <c r="D51" s="117"/>
      <c r="E51" s="117"/>
    </row>
    <row r="52" spans="1:5" ht="18.75">
      <c r="A52" s="118"/>
      <c r="B52" s="118"/>
      <c r="C52" s="117"/>
      <c r="D52" s="117"/>
      <c r="E52" s="117"/>
    </row>
    <row r="53" spans="1:5" ht="18.75">
      <c r="A53" s="118"/>
      <c r="B53" s="118"/>
      <c r="C53" s="117"/>
      <c r="D53" s="117"/>
      <c r="E53" s="117"/>
    </row>
    <row r="54" spans="1:5" ht="18.75">
      <c r="A54" s="118"/>
      <c r="B54" s="118"/>
      <c r="C54" s="117"/>
      <c r="D54" s="117"/>
      <c r="E54" s="117"/>
    </row>
    <row r="55" spans="1:5" ht="18.75">
      <c r="A55" s="118"/>
      <c r="B55" s="118"/>
      <c r="C55" s="117"/>
      <c r="D55" s="117"/>
      <c r="E55" s="117"/>
    </row>
    <row r="56" spans="1:5" ht="18.75">
      <c r="A56" s="118"/>
      <c r="B56" s="118"/>
      <c r="C56" s="117"/>
      <c r="D56" s="117"/>
      <c r="E56" s="117"/>
    </row>
    <row r="57" spans="1:5" ht="18.75">
      <c r="A57" s="118"/>
      <c r="B57" s="118"/>
      <c r="C57" s="117"/>
      <c r="D57" s="117"/>
      <c r="E57" s="117"/>
    </row>
    <row r="58" spans="1:5" ht="18.75">
      <c r="A58" s="118"/>
      <c r="B58" s="118"/>
      <c r="C58" s="117"/>
      <c r="D58" s="117"/>
      <c r="E58" s="117"/>
    </row>
    <row r="59" spans="1:5" ht="18.75">
      <c r="A59" s="118"/>
      <c r="B59" s="118"/>
      <c r="C59" s="117"/>
      <c r="D59" s="117"/>
      <c r="E59" s="117"/>
    </row>
    <row r="60" spans="1:5" ht="18.75">
      <c r="A60" s="118"/>
      <c r="B60" s="118"/>
      <c r="C60" s="117"/>
      <c r="D60" s="117"/>
      <c r="E60" s="117"/>
    </row>
    <row r="61" spans="3:5" ht="18.75">
      <c r="C61" s="117"/>
      <c r="D61" s="117"/>
      <c r="E61" s="117"/>
    </row>
    <row r="62" spans="3:5" ht="18.75">
      <c r="C62" s="117"/>
      <c r="D62" s="117"/>
      <c r="E62" s="117"/>
    </row>
    <row r="63" spans="3:5" ht="18.75">
      <c r="C63" s="117"/>
      <c r="D63" s="117"/>
      <c r="E63" s="117"/>
    </row>
    <row r="64" spans="3:5" ht="18.75">
      <c r="C64" s="117"/>
      <c r="D64" s="117"/>
      <c r="E64" s="117"/>
    </row>
    <row r="65" spans="3:5" ht="18.75">
      <c r="C65" s="117"/>
      <c r="D65" s="117"/>
      <c r="E65" s="117"/>
    </row>
    <row r="66" spans="3:5" ht="18.75">
      <c r="C66" s="117"/>
      <c r="D66" s="117"/>
      <c r="E66" s="117"/>
    </row>
    <row r="67" spans="3:5" ht="18.75">
      <c r="C67" s="117"/>
      <c r="D67" s="117"/>
      <c r="E67" s="117"/>
    </row>
    <row r="68" spans="3:5" ht="18.75">
      <c r="C68" s="117"/>
      <c r="D68" s="117"/>
      <c r="E68" s="117"/>
    </row>
    <row r="69" spans="3:5" ht="18.75">
      <c r="C69" s="117"/>
      <c r="D69" s="117"/>
      <c r="E69" s="117"/>
    </row>
    <row r="70" spans="3:5" ht="18.75">
      <c r="C70" s="117"/>
      <c r="D70" s="117"/>
      <c r="E70" s="117"/>
    </row>
    <row r="71" spans="3:5" ht="18.75">
      <c r="C71" s="117"/>
      <c r="D71" s="117"/>
      <c r="E71" s="117"/>
    </row>
    <row r="72" spans="3:5" ht="18.75">
      <c r="C72" s="117"/>
      <c r="D72" s="117"/>
      <c r="E72" s="117"/>
    </row>
    <row r="73" spans="3:5" ht="18.75">
      <c r="C73" s="117"/>
      <c r="D73" s="117"/>
      <c r="E73" s="117"/>
    </row>
    <row r="74" spans="3:5" ht="18.75">
      <c r="C74" s="117"/>
      <c r="D74" s="117"/>
      <c r="E74" s="117"/>
    </row>
    <row r="75" spans="3:5" ht="18.75">
      <c r="C75" s="117"/>
      <c r="D75" s="117"/>
      <c r="E75" s="117"/>
    </row>
    <row r="76" spans="3:5" ht="18.75">
      <c r="C76" s="117"/>
      <c r="D76" s="117"/>
      <c r="E76" s="117"/>
    </row>
    <row r="77" spans="3:5" ht="18.75">
      <c r="C77" s="117"/>
      <c r="D77" s="117"/>
      <c r="E77" s="117"/>
    </row>
    <row r="78" spans="3:5" ht="18.75">
      <c r="C78" s="117"/>
      <c r="D78" s="117"/>
      <c r="E78" s="117"/>
    </row>
    <row r="79" spans="3:5" ht="18.75">
      <c r="C79" s="117"/>
      <c r="D79" s="117"/>
      <c r="E79" s="117"/>
    </row>
    <row r="80" spans="3:5" ht="18.75">
      <c r="C80" s="117"/>
      <c r="D80" s="117"/>
      <c r="E80" s="117"/>
    </row>
    <row r="81" spans="3:5" ht="18.75">
      <c r="C81" s="117"/>
      <c r="D81" s="117"/>
      <c r="E81" s="117"/>
    </row>
    <row r="82" spans="3:5" ht="18.75">
      <c r="C82" s="117"/>
      <c r="D82" s="117"/>
      <c r="E82" s="117"/>
    </row>
    <row r="83" spans="3:5" ht="18.75">
      <c r="C83" s="117"/>
      <c r="D83" s="117"/>
      <c r="E83" s="117"/>
    </row>
    <row r="84" spans="3:5" ht="18.75">
      <c r="C84" s="117"/>
      <c r="D84" s="117"/>
      <c r="E84" s="117"/>
    </row>
    <row r="85" spans="3:5" ht="18.75">
      <c r="C85" s="117"/>
      <c r="D85" s="117"/>
      <c r="E85" s="117"/>
    </row>
    <row r="86" spans="3:5" ht="18.75">
      <c r="C86" s="117"/>
      <c r="D86" s="117"/>
      <c r="E86" s="117"/>
    </row>
    <row r="87" spans="3:5" ht="18.75">
      <c r="C87" s="117"/>
      <c r="D87" s="117"/>
      <c r="E87" s="117"/>
    </row>
    <row r="88" spans="3:5" ht="18.75">
      <c r="C88" s="117"/>
      <c r="D88" s="117"/>
      <c r="E88" s="117"/>
    </row>
    <row r="89" spans="3:5" ht="18.75">
      <c r="C89" s="117"/>
      <c r="D89" s="117"/>
      <c r="E89" s="117"/>
    </row>
    <row r="90" spans="3:5" ht="18.75">
      <c r="C90" s="117"/>
      <c r="D90" s="117"/>
      <c r="E90" s="117"/>
    </row>
    <row r="91" spans="3:5" ht="18.75">
      <c r="C91" s="117"/>
      <c r="D91" s="117"/>
      <c r="E91" s="117"/>
    </row>
    <row r="92" spans="4:5" ht="18.75">
      <c r="D92" s="117"/>
      <c r="E92" s="117"/>
    </row>
    <row r="93" spans="4:5" ht="18.75">
      <c r="D93" s="117"/>
      <c r="E93" s="117"/>
    </row>
    <row r="94" spans="4:5" ht="18.75">
      <c r="D94" s="117"/>
      <c r="E94" s="117"/>
    </row>
    <row r="95" spans="4:5" ht="18.75">
      <c r="D95" s="117"/>
      <c r="E95" s="117"/>
    </row>
    <row r="96" spans="4:5" ht="18.75">
      <c r="D96" s="117"/>
      <c r="E96" s="117"/>
    </row>
  </sheetData>
  <sheetProtection/>
  <mergeCells count="12">
    <mergeCell ref="C8:E8"/>
    <mergeCell ref="A2:E2"/>
    <mergeCell ref="C4:E4"/>
    <mergeCell ref="C5:E5"/>
    <mergeCell ref="C6:E6"/>
    <mergeCell ref="B42:C42"/>
    <mergeCell ref="B46:E47"/>
    <mergeCell ref="A13:E13"/>
    <mergeCell ref="A15:A16"/>
    <mergeCell ref="B15:B16"/>
    <mergeCell ref="C15:C16"/>
    <mergeCell ref="D15:E15"/>
  </mergeCells>
  <printOptions/>
  <pageMargins left="0.25" right="0.25" top="0.75" bottom="0.75" header="0.3" footer="0.3"/>
  <pageSetup orientation="portrait" paperSize="9" scale="60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110"/>
  <sheetViews>
    <sheetView zoomScale="74" zoomScaleNormal="74" zoomScalePageLayoutView="0" workbookViewId="0" topLeftCell="A1">
      <selection activeCell="D21" sqref="D21:D22"/>
    </sheetView>
  </sheetViews>
  <sheetFormatPr defaultColWidth="8.8515625" defaultRowHeight="15"/>
  <cols>
    <col min="1" max="1" width="5.00390625" style="72" customWidth="1"/>
    <col min="2" max="2" width="72.421875" style="72" customWidth="1"/>
    <col min="3" max="3" width="15.28125" style="72" customWidth="1"/>
    <col min="4" max="4" width="11.57421875" style="72" customWidth="1"/>
    <col min="5" max="5" width="15.140625" style="72" customWidth="1"/>
    <col min="6" max="6" width="16.00390625" style="72" customWidth="1"/>
    <col min="7" max="7" width="24.00390625" style="75" customWidth="1"/>
    <col min="8" max="8" width="11.140625" style="76" customWidth="1"/>
    <col min="9" max="9" width="12.8515625" style="76" customWidth="1"/>
    <col min="10" max="16384" width="8.8515625" style="76" customWidth="1"/>
  </cols>
  <sheetData>
    <row r="1" spans="5:7" ht="18.75">
      <c r="E1" s="180" t="s">
        <v>41</v>
      </c>
      <c r="F1" s="180"/>
      <c r="G1" s="180"/>
    </row>
    <row r="2" spans="1:7" ht="40.5" customHeight="1">
      <c r="A2" s="181" t="s">
        <v>128</v>
      </c>
      <c r="B2" s="181"/>
      <c r="C2" s="181"/>
      <c r="D2" s="181"/>
      <c r="E2" s="181"/>
      <c r="F2" s="181"/>
      <c r="G2" s="181"/>
    </row>
    <row r="3" spans="2:6" ht="19.5">
      <c r="B3" s="96"/>
      <c r="C3" s="97"/>
      <c r="D3" s="97"/>
      <c r="E3" s="97"/>
      <c r="F3" s="97"/>
    </row>
    <row r="4" spans="2:6" ht="19.5">
      <c r="B4" s="73" t="s">
        <v>0</v>
      </c>
      <c r="C4" s="182" t="s">
        <v>110</v>
      </c>
      <c r="D4" s="167"/>
      <c r="E4" s="167"/>
      <c r="F4" s="74"/>
    </row>
    <row r="5" spans="2:6" ht="19.5">
      <c r="B5" s="73" t="s">
        <v>1</v>
      </c>
      <c r="C5" s="183">
        <v>9</v>
      </c>
      <c r="D5" s="184"/>
      <c r="E5" s="184"/>
      <c r="F5" s="77"/>
    </row>
    <row r="6" spans="2:6" ht="19.5">
      <c r="B6" s="78" t="s">
        <v>2</v>
      </c>
      <c r="C6" s="183">
        <v>17806.24</v>
      </c>
      <c r="D6" s="184"/>
      <c r="E6" s="184"/>
      <c r="F6" s="77"/>
    </row>
    <row r="7" spans="2:6" ht="19.5">
      <c r="B7" s="78" t="s">
        <v>89</v>
      </c>
      <c r="C7" s="79">
        <v>1967</v>
      </c>
      <c r="D7" s="80"/>
      <c r="E7" s="81"/>
      <c r="F7" s="77"/>
    </row>
    <row r="8" spans="2:6" ht="39">
      <c r="B8" s="92" t="s">
        <v>96</v>
      </c>
      <c r="C8" s="177"/>
      <c r="D8" s="178"/>
      <c r="E8" s="179"/>
      <c r="F8" s="83"/>
    </row>
    <row r="9" spans="2:6" ht="19.5">
      <c r="B9" s="82" t="s">
        <v>91</v>
      </c>
      <c r="C9" s="84">
        <v>2038487.42</v>
      </c>
      <c r="D9" s="85"/>
      <c r="E9" s="86"/>
      <c r="F9" s="83"/>
    </row>
    <row r="10" spans="2:5" ht="18.75">
      <c r="B10" s="87" t="s">
        <v>87</v>
      </c>
      <c r="C10" s="88">
        <v>8.5</v>
      </c>
      <c r="D10" s="66"/>
      <c r="E10" s="46"/>
    </row>
    <row r="11" spans="2:5" ht="18.75">
      <c r="B11" s="87" t="s">
        <v>93</v>
      </c>
      <c r="C11" s="88">
        <f>12*D50</f>
        <v>0</v>
      </c>
      <c r="D11" s="66"/>
      <c r="E11" s="46"/>
    </row>
    <row r="12" spans="2:5" ht="18.75">
      <c r="B12" s="87" t="s">
        <v>88</v>
      </c>
      <c r="C12" s="89">
        <f>C6*C10*12</f>
        <v>1816236.48</v>
      </c>
      <c r="D12" s="66">
        <f>C12/12</f>
        <v>151353.04</v>
      </c>
      <c r="E12" s="46"/>
    </row>
    <row r="13" spans="1:7" ht="18.75">
      <c r="A13" s="165"/>
      <c r="B13" s="166"/>
      <c r="C13" s="166"/>
      <c r="D13" s="166"/>
      <c r="E13" s="167"/>
      <c r="F13" s="167"/>
      <c r="G13" s="167"/>
    </row>
    <row r="14" spans="1:7" ht="18.75">
      <c r="A14" s="98"/>
      <c r="B14" s="99"/>
      <c r="C14" s="99"/>
      <c r="D14" s="100"/>
      <c r="E14" s="101"/>
      <c r="F14" s="102"/>
      <c r="G14" s="102"/>
    </row>
    <row r="15" spans="1:7" ht="18.75">
      <c r="A15" s="168" t="s">
        <v>4</v>
      </c>
      <c r="B15" s="141" t="s">
        <v>5</v>
      </c>
      <c r="C15" s="170" t="s">
        <v>32</v>
      </c>
      <c r="D15" s="172" t="s">
        <v>43</v>
      </c>
      <c r="E15" s="173"/>
      <c r="F15" s="170" t="s">
        <v>80</v>
      </c>
      <c r="G15" s="174" t="s">
        <v>52</v>
      </c>
    </row>
    <row r="16" spans="1:7" ht="75">
      <c r="A16" s="169"/>
      <c r="B16" s="142"/>
      <c r="C16" s="171"/>
      <c r="D16" s="94" t="s">
        <v>6</v>
      </c>
      <c r="E16" s="94" t="s">
        <v>42</v>
      </c>
      <c r="F16" s="171"/>
      <c r="G16" s="175"/>
    </row>
    <row r="17" spans="1:7" ht="18.75">
      <c r="A17" s="103" t="s">
        <v>7</v>
      </c>
      <c r="B17" s="13" t="s">
        <v>31</v>
      </c>
      <c r="C17" s="15">
        <f>D17*C6</f>
        <v>82620.95360000001</v>
      </c>
      <c r="D17" s="15">
        <v>4.64</v>
      </c>
      <c r="E17" s="15">
        <f>C17*12</f>
        <v>991451.4432000001</v>
      </c>
      <c r="F17" s="15">
        <f>C17*12</f>
        <v>991451.4432000001</v>
      </c>
      <c r="G17" s="40"/>
    </row>
    <row r="18" spans="1:7" ht="18.75">
      <c r="A18" s="95" t="s">
        <v>10</v>
      </c>
      <c r="B18" s="18" t="s">
        <v>11</v>
      </c>
      <c r="C18" s="15">
        <f>0.47*C6</f>
        <v>8368.9328</v>
      </c>
      <c r="D18" s="15">
        <v>0.47</v>
      </c>
      <c r="E18" s="15">
        <f>C18*12</f>
        <v>100427.1936</v>
      </c>
      <c r="F18" s="15">
        <f aca="true" t="shared" si="0" ref="F18:F27">C18*12</f>
        <v>100427.1936</v>
      </c>
      <c r="G18" s="3"/>
    </row>
    <row r="19" spans="1:7" ht="18.75">
      <c r="A19" s="95" t="s">
        <v>12</v>
      </c>
      <c r="B19" s="18" t="s">
        <v>33</v>
      </c>
      <c r="C19" s="15">
        <v>1350</v>
      </c>
      <c r="D19" s="15">
        <f>C19/C6</f>
        <v>0.07581611839445047</v>
      </c>
      <c r="E19" s="15">
        <f>C19*12</f>
        <v>16200</v>
      </c>
      <c r="F19" s="15">
        <f t="shared" si="0"/>
        <v>16200</v>
      </c>
      <c r="G19" s="3"/>
    </row>
    <row r="20" spans="1:7" ht="18.75">
      <c r="A20" s="104" t="s">
        <v>13</v>
      </c>
      <c r="B20" s="46" t="s">
        <v>58</v>
      </c>
      <c r="C20" s="15">
        <f>E20/12</f>
        <v>111</v>
      </c>
      <c r="D20" s="15">
        <f>C20/C6</f>
        <v>0.006233769734654817</v>
      </c>
      <c r="E20" s="3">
        <v>1332</v>
      </c>
      <c r="F20" s="15">
        <f t="shared" si="0"/>
        <v>1332</v>
      </c>
      <c r="G20" s="3"/>
    </row>
    <row r="21" spans="1:7" ht="18.75">
      <c r="A21" s="104" t="s">
        <v>14</v>
      </c>
      <c r="B21" s="1" t="s">
        <v>38</v>
      </c>
      <c r="C21" s="15">
        <f>E21/12</f>
        <v>385.20416666666665</v>
      </c>
      <c r="D21" s="15">
        <f>C21/C6</f>
        <v>0.021633099782248616</v>
      </c>
      <c r="E21" s="15">
        <f>C7*2.35</f>
        <v>4622.45</v>
      </c>
      <c r="F21" s="15">
        <f t="shared" si="0"/>
        <v>4622.45</v>
      </c>
      <c r="G21" s="3"/>
    </row>
    <row r="22" spans="1:7" ht="18.75">
      <c r="A22" s="104" t="s">
        <v>45</v>
      </c>
      <c r="B22" s="1" t="s">
        <v>85</v>
      </c>
      <c r="C22" s="15">
        <f>E22/12</f>
        <v>265.545</v>
      </c>
      <c r="D22" s="15">
        <f>C22/C7</f>
        <v>0.135</v>
      </c>
      <c r="E22" s="15">
        <f>C7*1.62</f>
        <v>3186.5400000000004</v>
      </c>
      <c r="F22" s="15">
        <f t="shared" si="0"/>
        <v>3186.54</v>
      </c>
      <c r="G22" s="3"/>
    </row>
    <row r="23" spans="1:7" s="105" customFormat="1" ht="18.75">
      <c r="A23" s="104"/>
      <c r="B23" s="1" t="s">
        <v>37</v>
      </c>
      <c r="C23" s="15">
        <f>C12*12%/12</f>
        <v>18162.3648</v>
      </c>
      <c r="D23" s="15">
        <f>C23/C6</f>
        <v>1.0199999999999998</v>
      </c>
      <c r="E23" s="3">
        <f>C12*12%</f>
        <v>217948.37759999998</v>
      </c>
      <c r="F23" s="15">
        <f t="shared" si="0"/>
        <v>217948.3776</v>
      </c>
      <c r="G23" s="3"/>
    </row>
    <row r="24" spans="1:7" ht="37.5">
      <c r="A24" s="104"/>
      <c r="B24" s="1" t="s">
        <v>83</v>
      </c>
      <c r="C24" s="15">
        <f>C12*0.9%/12</f>
        <v>1362.1773600000001</v>
      </c>
      <c r="D24" s="15">
        <f>C24/C6</f>
        <v>0.0765</v>
      </c>
      <c r="E24" s="3">
        <f>C12*0.9%</f>
        <v>16346.128320000002</v>
      </c>
      <c r="F24" s="15">
        <f t="shared" si="0"/>
        <v>16346.128320000002</v>
      </c>
      <c r="G24" s="3"/>
    </row>
    <row r="25" spans="1:7" s="105" customFormat="1" ht="18.75">
      <c r="A25" s="104"/>
      <c r="B25" s="1" t="s">
        <v>84</v>
      </c>
      <c r="C25" s="15">
        <f>C12*2.5%/12</f>
        <v>3783.8260000000005</v>
      </c>
      <c r="D25" s="15">
        <f>C25/C6</f>
        <v>0.2125</v>
      </c>
      <c r="E25" s="3">
        <f>C25*12</f>
        <v>45405.912000000004</v>
      </c>
      <c r="F25" s="15">
        <f t="shared" si="0"/>
        <v>45405.912000000004</v>
      </c>
      <c r="G25" s="3"/>
    </row>
    <row r="26" spans="1:7" s="107" customFormat="1" ht="18.75">
      <c r="A26" s="106"/>
      <c r="B26" s="48" t="s">
        <v>108</v>
      </c>
      <c r="C26" s="49">
        <f>E26/12</f>
        <v>1698.7395166666665</v>
      </c>
      <c r="D26" s="49">
        <f>E26/C6/12</f>
        <v>0.09540136023476413</v>
      </c>
      <c r="E26" s="50">
        <f>C9*1%</f>
        <v>20384.8742</v>
      </c>
      <c r="F26" s="15">
        <f t="shared" si="0"/>
        <v>20384.8742</v>
      </c>
      <c r="G26" s="50"/>
    </row>
    <row r="27" spans="1:7" ht="18.75">
      <c r="A27" s="104"/>
      <c r="B27" s="1" t="s">
        <v>90</v>
      </c>
      <c r="C27" s="15"/>
      <c r="D27" s="15">
        <f>E27/C6/12</f>
        <v>0</v>
      </c>
      <c r="E27" s="3">
        <f>C27*12</f>
        <v>0</v>
      </c>
      <c r="F27" s="15">
        <f t="shared" si="0"/>
        <v>0</v>
      </c>
      <c r="G27" s="3"/>
    </row>
    <row r="28" spans="1:7" s="109" customFormat="1" ht="18.75">
      <c r="A28" s="108"/>
      <c r="B28" s="66" t="s">
        <v>92</v>
      </c>
      <c r="C28" s="14">
        <f>SUM(C17:C27)</f>
        <v>118108.74324333333</v>
      </c>
      <c r="D28" s="14">
        <f>SUM(D17:D27)</f>
        <v>6.753084348146118</v>
      </c>
      <c r="E28" s="14">
        <f>SUM(E17:E27)</f>
        <v>1417304.9189199999</v>
      </c>
      <c r="F28" s="14">
        <f>SUM(F17:F27)</f>
        <v>1417304.9189199999</v>
      </c>
      <c r="G28" s="67"/>
    </row>
    <row r="29" spans="1:7" s="105" customFormat="1" ht="18.75">
      <c r="A29" s="104"/>
      <c r="B29" s="1"/>
      <c r="C29" s="15"/>
      <c r="D29" s="15"/>
      <c r="E29" s="3"/>
      <c r="F29" s="3"/>
      <c r="G29" s="3"/>
    </row>
    <row r="30" spans="1:7" s="105" customFormat="1" ht="18.75">
      <c r="A30" s="104"/>
      <c r="B30" s="1"/>
      <c r="C30" s="15"/>
      <c r="D30" s="15"/>
      <c r="E30" s="3"/>
      <c r="F30" s="3"/>
      <c r="G30" s="3"/>
    </row>
    <row r="31" spans="1:7" ht="37.5">
      <c r="A31" s="104"/>
      <c r="B31" s="90" t="s">
        <v>94</v>
      </c>
      <c r="C31" s="91">
        <f>(C10-D28)*C6+D50</f>
        <v>31105.999356666678</v>
      </c>
      <c r="D31" s="91">
        <f>C31/C6</f>
        <v>1.7469156518538824</v>
      </c>
      <c r="E31" s="91">
        <f>C31*12</f>
        <v>373271.9922800001</v>
      </c>
      <c r="F31" s="91">
        <f>E31</f>
        <v>373271.9922800001</v>
      </c>
      <c r="G31" s="3"/>
    </row>
    <row r="32" spans="1:7" ht="18.75">
      <c r="A32" s="104"/>
      <c r="B32" s="1"/>
      <c r="C32" s="15"/>
      <c r="D32" s="15"/>
      <c r="E32" s="3"/>
      <c r="F32" s="3"/>
      <c r="G32" s="3"/>
    </row>
    <row r="33" spans="1:7" ht="18.75">
      <c r="A33" s="104"/>
      <c r="B33" s="1"/>
      <c r="C33" s="15"/>
      <c r="D33" s="15"/>
      <c r="E33" s="3"/>
      <c r="F33" s="3"/>
      <c r="G33" s="3"/>
    </row>
    <row r="34" spans="1:7" ht="18.75">
      <c r="A34" s="104"/>
      <c r="B34" s="1"/>
      <c r="C34" s="15"/>
      <c r="D34" s="15"/>
      <c r="E34" s="3"/>
      <c r="F34" s="3"/>
      <c r="G34" s="3"/>
    </row>
    <row r="35" spans="1:7" ht="18.75">
      <c r="A35" s="104"/>
      <c r="B35" s="1"/>
      <c r="C35" s="15"/>
      <c r="D35" s="15"/>
      <c r="E35" s="3"/>
      <c r="F35" s="3"/>
      <c r="G35" s="3"/>
    </row>
    <row r="36" spans="1:7" ht="18.75">
      <c r="A36" s="104"/>
      <c r="B36" s="1"/>
      <c r="C36" s="15"/>
      <c r="D36" s="15"/>
      <c r="E36" s="3"/>
      <c r="F36" s="3"/>
      <c r="G36" s="3"/>
    </row>
    <row r="37" spans="1:7" ht="18.75">
      <c r="A37" s="104"/>
      <c r="B37" s="1"/>
      <c r="C37" s="15"/>
      <c r="D37" s="15"/>
      <c r="E37" s="3"/>
      <c r="F37" s="3"/>
      <c r="G37" s="3"/>
    </row>
    <row r="38" spans="1:7" ht="18.75">
      <c r="A38" s="104"/>
      <c r="B38" s="1"/>
      <c r="C38" s="15"/>
      <c r="D38" s="15"/>
      <c r="E38" s="3"/>
      <c r="F38" s="3"/>
      <c r="G38" s="3"/>
    </row>
    <row r="39" spans="1:7" ht="18.75">
      <c r="A39" s="104"/>
      <c r="B39" s="1"/>
      <c r="C39" s="15"/>
      <c r="D39" s="15"/>
      <c r="E39" s="3"/>
      <c r="F39" s="3"/>
      <c r="G39" s="3"/>
    </row>
    <row r="40" spans="1:7" ht="18.75">
      <c r="A40" s="104"/>
      <c r="B40" s="1"/>
      <c r="C40" s="15"/>
      <c r="D40" s="15"/>
      <c r="E40" s="3"/>
      <c r="F40" s="3"/>
      <c r="G40" s="3"/>
    </row>
    <row r="41" spans="1:7" ht="18.75">
      <c r="A41" s="104"/>
      <c r="B41" s="1"/>
      <c r="C41" s="15"/>
      <c r="D41" s="15"/>
      <c r="E41" s="3"/>
      <c r="F41" s="3"/>
      <c r="G41" s="3"/>
    </row>
    <row r="42" spans="1:7" ht="18.75">
      <c r="A42" s="95"/>
      <c r="B42" s="18"/>
      <c r="C42" s="14"/>
      <c r="D42" s="14"/>
      <c r="E42" s="14"/>
      <c r="F42" s="14"/>
      <c r="G42" s="14"/>
    </row>
    <row r="43" spans="1:7" ht="18.75">
      <c r="A43" s="104"/>
      <c r="B43" s="1"/>
      <c r="C43" s="15"/>
      <c r="D43" s="15"/>
      <c r="E43" s="3"/>
      <c r="F43" s="3"/>
      <c r="G43" s="3"/>
    </row>
    <row r="44" spans="1:7" ht="18.75">
      <c r="A44" s="110"/>
      <c r="B44" s="19"/>
      <c r="C44" s="14"/>
      <c r="D44" s="20"/>
      <c r="E44" s="62"/>
      <c r="F44" s="20"/>
      <c r="G44" s="20"/>
    </row>
    <row r="45" spans="1:7" ht="18.75">
      <c r="A45" s="22"/>
      <c r="B45" s="22"/>
      <c r="C45" s="14"/>
      <c r="D45" s="14"/>
      <c r="E45" s="62"/>
      <c r="F45" s="14"/>
      <c r="G45" s="14"/>
    </row>
    <row r="46" spans="1:7" ht="18.75">
      <c r="A46" s="22"/>
      <c r="B46" s="22"/>
      <c r="C46" s="23"/>
      <c r="D46" s="15"/>
      <c r="E46" s="23"/>
      <c r="F46" s="23"/>
      <c r="G46" s="111"/>
    </row>
    <row r="47" spans="1:7" ht="18.75">
      <c r="A47" s="95"/>
      <c r="B47" s="22"/>
      <c r="C47" s="14"/>
      <c r="D47" s="14"/>
      <c r="E47" s="14"/>
      <c r="F47" s="14"/>
      <c r="G47" s="14"/>
    </row>
    <row r="48" spans="1:7" ht="18.75">
      <c r="A48" s="95"/>
      <c r="B48" s="131"/>
      <c r="C48" s="176"/>
      <c r="D48" s="133"/>
      <c r="E48" s="134"/>
      <c r="F48" s="55"/>
      <c r="G48" s="14"/>
    </row>
    <row r="49" spans="1:6" ht="18.75">
      <c r="A49" s="112"/>
      <c r="B49" s="112"/>
      <c r="C49" s="113"/>
      <c r="D49" s="113"/>
      <c r="E49" s="113"/>
      <c r="F49" s="113"/>
    </row>
    <row r="50" spans="1:4" ht="18.75">
      <c r="A50" s="112"/>
      <c r="B50" s="158" t="s">
        <v>34</v>
      </c>
      <c r="C50" s="158"/>
      <c r="D50" s="26">
        <f>C52/100*88</f>
        <v>0</v>
      </c>
    </row>
    <row r="51" spans="1:6" ht="18.75">
      <c r="A51" s="112"/>
      <c r="B51" s="112"/>
      <c r="C51" s="113"/>
      <c r="D51" s="113"/>
      <c r="E51" s="113"/>
      <c r="F51" s="113"/>
    </row>
    <row r="52" spans="1:7" ht="18.75">
      <c r="A52" s="114"/>
      <c r="B52" s="22" t="s">
        <v>28</v>
      </c>
      <c r="C52" s="93"/>
      <c r="D52" s="115"/>
      <c r="E52" s="115"/>
      <c r="F52" s="115"/>
      <c r="G52" s="116"/>
    </row>
    <row r="53" spans="1:7" ht="18.75">
      <c r="A53" s="114"/>
      <c r="B53" s="95" t="s">
        <v>51</v>
      </c>
      <c r="C53" s="59"/>
      <c r="D53" s="115"/>
      <c r="E53" s="115"/>
      <c r="F53" s="115"/>
      <c r="G53" s="116"/>
    </row>
    <row r="54" spans="1:7" ht="18.75">
      <c r="A54" s="114"/>
      <c r="B54" s="18" t="s">
        <v>64</v>
      </c>
      <c r="C54" s="59"/>
      <c r="D54" s="115"/>
      <c r="E54" s="115"/>
      <c r="F54" s="115"/>
      <c r="G54" s="116"/>
    </row>
    <row r="55" spans="1:7" ht="18.75">
      <c r="A55" s="114"/>
      <c r="B55" s="22" t="s">
        <v>29</v>
      </c>
      <c r="C55" s="59"/>
      <c r="D55" s="115"/>
      <c r="E55" s="115"/>
      <c r="F55" s="115"/>
      <c r="G55" s="116"/>
    </row>
    <row r="56" spans="1:7" ht="18.75">
      <c r="A56" s="114"/>
      <c r="B56" s="18" t="s">
        <v>30</v>
      </c>
      <c r="C56" s="60"/>
      <c r="D56" s="115"/>
      <c r="E56" s="115"/>
      <c r="F56" s="115"/>
      <c r="G56" s="116"/>
    </row>
    <row r="57" spans="1:7" ht="18.75">
      <c r="A57" s="114"/>
      <c r="B57" s="18" t="s">
        <v>65</v>
      </c>
      <c r="C57" s="59"/>
      <c r="D57" s="115"/>
      <c r="E57" s="115"/>
      <c r="F57" s="115"/>
      <c r="G57" s="116"/>
    </row>
    <row r="58" spans="1:7" ht="18.75">
      <c r="A58" s="114"/>
      <c r="B58" s="18" t="s">
        <v>82</v>
      </c>
      <c r="C58" s="59"/>
      <c r="D58" s="115"/>
      <c r="E58" s="115"/>
      <c r="F58" s="115"/>
      <c r="G58" s="116"/>
    </row>
    <row r="59" spans="1:7" ht="18.75">
      <c r="A59" s="114"/>
      <c r="B59" s="115"/>
      <c r="C59" s="115"/>
      <c r="D59" s="115"/>
      <c r="E59" s="116"/>
      <c r="F59" s="76"/>
      <c r="G59" s="76"/>
    </row>
    <row r="60" spans="1:7" ht="18.75">
      <c r="A60" s="114"/>
      <c r="B60" s="159"/>
      <c r="C60" s="160"/>
      <c r="D60" s="160"/>
      <c r="E60" s="161"/>
      <c r="F60" s="76"/>
      <c r="G60" s="76"/>
    </row>
    <row r="61" spans="1:7" ht="18.75">
      <c r="A61" s="114"/>
      <c r="B61" s="162" t="s">
        <v>95</v>
      </c>
      <c r="C61" s="163"/>
      <c r="D61" s="163"/>
      <c r="E61" s="164"/>
      <c r="F61" s="76"/>
      <c r="G61" s="76"/>
    </row>
    <row r="62" spans="1:7" ht="18.75">
      <c r="A62" s="57" t="s">
        <v>39</v>
      </c>
      <c r="B62" s="57"/>
      <c r="C62" s="117"/>
      <c r="D62" s="57"/>
      <c r="E62" s="115"/>
      <c r="F62" s="115"/>
      <c r="G62" s="116"/>
    </row>
    <row r="63" spans="1:6" ht="18.75">
      <c r="A63" s="112"/>
      <c r="B63" s="112"/>
      <c r="C63" s="117"/>
      <c r="D63" s="113"/>
      <c r="E63" s="113"/>
      <c r="F63" s="113"/>
    </row>
    <row r="64" spans="1:6" ht="18.75">
      <c r="A64" s="118"/>
      <c r="B64" s="118"/>
      <c r="C64" s="117"/>
      <c r="D64" s="117"/>
      <c r="E64" s="117"/>
      <c r="F64" s="117"/>
    </row>
    <row r="65" spans="1:6" ht="18.75">
      <c r="A65" s="118"/>
      <c r="B65" s="118"/>
      <c r="C65" s="117"/>
      <c r="D65" s="117"/>
      <c r="E65" s="117"/>
      <c r="F65" s="117"/>
    </row>
    <row r="66" spans="1:6" ht="18.75">
      <c r="A66" s="118"/>
      <c r="B66" s="118"/>
      <c r="C66" s="117"/>
      <c r="D66" s="117"/>
      <c r="E66" s="117"/>
      <c r="F66" s="117"/>
    </row>
    <row r="67" spans="1:6" ht="18.75">
      <c r="A67" s="118"/>
      <c r="B67" s="118"/>
      <c r="C67" s="117"/>
      <c r="D67" s="117"/>
      <c r="E67" s="117"/>
      <c r="F67" s="117"/>
    </row>
    <row r="68" spans="1:6" ht="18.75">
      <c r="A68" s="118"/>
      <c r="B68" s="118"/>
      <c r="C68" s="117"/>
      <c r="D68" s="117"/>
      <c r="E68" s="117"/>
      <c r="F68" s="117"/>
    </row>
    <row r="69" spans="1:6" ht="18.75">
      <c r="A69" s="118"/>
      <c r="B69" s="118"/>
      <c r="C69" s="117"/>
      <c r="D69" s="117"/>
      <c r="E69" s="117"/>
      <c r="F69" s="117"/>
    </row>
    <row r="70" spans="1:6" ht="18.75">
      <c r="A70" s="118"/>
      <c r="B70" s="118"/>
      <c r="C70" s="117"/>
      <c r="D70" s="117"/>
      <c r="E70" s="117"/>
      <c r="F70" s="117"/>
    </row>
    <row r="71" spans="1:6" ht="18.75">
      <c r="A71" s="118"/>
      <c r="B71" s="118"/>
      <c r="C71" s="117"/>
      <c r="D71" s="117"/>
      <c r="E71" s="117"/>
      <c r="F71" s="117"/>
    </row>
    <row r="72" spans="1:6" ht="18.75">
      <c r="A72" s="118"/>
      <c r="B72" s="118"/>
      <c r="C72" s="117"/>
      <c r="D72" s="117"/>
      <c r="E72" s="117"/>
      <c r="F72" s="117"/>
    </row>
    <row r="73" spans="1:6" ht="18.75">
      <c r="A73" s="118"/>
      <c r="B73" s="118"/>
      <c r="C73" s="117"/>
      <c r="D73" s="117"/>
      <c r="E73" s="117"/>
      <c r="F73" s="117"/>
    </row>
    <row r="74" spans="1:6" ht="18.75">
      <c r="A74" s="118"/>
      <c r="B74" s="118"/>
      <c r="C74" s="117"/>
      <c r="D74" s="117"/>
      <c r="E74" s="117"/>
      <c r="F74" s="117"/>
    </row>
    <row r="75" spans="3:6" ht="18.75">
      <c r="C75" s="117"/>
      <c r="D75" s="117"/>
      <c r="E75" s="117"/>
      <c r="F75" s="117"/>
    </row>
    <row r="76" spans="3:6" ht="18.75">
      <c r="C76" s="117"/>
      <c r="D76" s="117"/>
      <c r="E76" s="117"/>
      <c r="F76" s="117"/>
    </row>
    <row r="77" spans="3:6" ht="18.75">
      <c r="C77" s="117"/>
      <c r="D77" s="117"/>
      <c r="E77" s="117"/>
      <c r="F77" s="117"/>
    </row>
    <row r="78" spans="3:6" ht="18.75">
      <c r="C78" s="117"/>
      <c r="D78" s="117"/>
      <c r="E78" s="117"/>
      <c r="F78" s="117"/>
    </row>
    <row r="79" spans="3:6" ht="18.75">
      <c r="C79" s="117"/>
      <c r="D79" s="117"/>
      <c r="E79" s="117"/>
      <c r="F79" s="117"/>
    </row>
    <row r="80" spans="3:6" ht="18.75">
      <c r="C80" s="117"/>
      <c r="D80" s="117"/>
      <c r="E80" s="117"/>
      <c r="F80" s="117"/>
    </row>
    <row r="81" spans="3:6" ht="18.75">
      <c r="C81" s="117"/>
      <c r="D81" s="117"/>
      <c r="E81" s="117"/>
      <c r="F81" s="117"/>
    </row>
    <row r="82" spans="3:6" ht="18.75">
      <c r="C82" s="117"/>
      <c r="D82" s="117"/>
      <c r="E82" s="117"/>
      <c r="F82" s="117"/>
    </row>
    <row r="83" spans="3:6" ht="18.75">
      <c r="C83" s="117"/>
      <c r="D83" s="117"/>
      <c r="E83" s="117"/>
      <c r="F83" s="117"/>
    </row>
    <row r="84" spans="3:6" ht="18.75">
      <c r="C84" s="117"/>
      <c r="D84" s="117"/>
      <c r="E84" s="117"/>
      <c r="F84" s="117"/>
    </row>
    <row r="85" spans="3:6" ht="18.75">
      <c r="C85" s="117"/>
      <c r="D85" s="117"/>
      <c r="E85" s="117"/>
      <c r="F85" s="117"/>
    </row>
    <row r="86" spans="3:6" ht="18.75">
      <c r="C86" s="117"/>
      <c r="D86" s="117"/>
      <c r="E86" s="117"/>
      <c r="F86" s="117"/>
    </row>
    <row r="87" spans="3:6" ht="18.75">
      <c r="C87" s="117"/>
      <c r="D87" s="117"/>
      <c r="E87" s="117"/>
      <c r="F87" s="117"/>
    </row>
    <row r="88" spans="3:6" ht="18.75">
      <c r="C88" s="117"/>
      <c r="D88" s="117"/>
      <c r="E88" s="117"/>
      <c r="F88" s="117"/>
    </row>
    <row r="89" spans="3:6" ht="18.75">
      <c r="C89" s="117"/>
      <c r="D89" s="117"/>
      <c r="E89" s="117"/>
      <c r="F89" s="117"/>
    </row>
    <row r="90" spans="3:6" ht="18.75">
      <c r="C90" s="117"/>
      <c r="D90" s="117"/>
      <c r="E90" s="117"/>
      <c r="F90" s="117"/>
    </row>
    <row r="91" spans="3:6" ht="18.75">
      <c r="C91" s="117"/>
      <c r="D91" s="117"/>
      <c r="E91" s="117"/>
      <c r="F91" s="117"/>
    </row>
    <row r="92" spans="3:6" ht="18.75">
      <c r="C92" s="117"/>
      <c r="D92" s="117"/>
      <c r="E92" s="117"/>
      <c r="F92" s="117"/>
    </row>
    <row r="93" spans="3:6" ht="18.75">
      <c r="C93" s="117"/>
      <c r="D93" s="117"/>
      <c r="E93" s="117"/>
      <c r="F93" s="117"/>
    </row>
    <row r="94" spans="3:6" ht="18.75">
      <c r="C94" s="117"/>
      <c r="D94" s="117"/>
      <c r="E94" s="117"/>
      <c r="F94" s="117"/>
    </row>
    <row r="95" spans="3:6" ht="18.75">
      <c r="C95" s="117"/>
      <c r="D95" s="117"/>
      <c r="E95" s="117"/>
      <c r="F95" s="117"/>
    </row>
    <row r="96" spans="3:6" ht="18.75">
      <c r="C96" s="117"/>
      <c r="D96" s="117"/>
      <c r="E96" s="117"/>
      <c r="F96" s="117"/>
    </row>
    <row r="97" spans="3:6" ht="18.75">
      <c r="C97" s="117"/>
      <c r="D97" s="117"/>
      <c r="E97" s="117"/>
      <c r="F97" s="117"/>
    </row>
    <row r="98" spans="3:6" ht="18.75">
      <c r="C98" s="117"/>
      <c r="D98" s="117"/>
      <c r="E98" s="117"/>
      <c r="F98" s="117"/>
    </row>
    <row r="99" spans="3:6" ht="18.75">
      <c r="C99" s="117"/>
      <c r="D99" s="117"/>
      <c r="E99" s="117"/>
      <c r="F99" s="117"/>
    </row>
    <row r="100" spans="3:6" ht="18.75">
      <c r="C100" s="117"/>
      <c r="D100" s="117"/>
      <c r="E100" s="117"/>
      <c r="F100" s="117"/>
    </row>
    <row r="101" spans="3:6" ht="18.75">
      <c r="C101" s="117"/>
      <c r="D101" s="117"/>
      <c r="E101" s="117"/>
      <c r="F101" s="117"/>
    </row>
    <row r="102" spans="3:6" ht="18.75">
      <c r="C102" s="117"/>
      <c r="D102" s="117"/>
      <c r="E102" s="117"/>
      <c r="F102" s="117"/>
    </row>
    <row r="103" spans="3:6" ht="18.75">
      <c r="C103" s="117"/>
      <c r="D103" s="117"/>
      <c r="E103" s="117"/>
      <c r="F103" s="117"/>
    </row>
    <row r="104" spans="3:6" ht="18.75">
      <c r="C104" s="117"/>
      <c r="D104" s="117"/>
      <c r="E104" s="117"/>
      <c r="F104" s="117"/>
    </row>
    <row r="105" spans="3:6" ht="18.75">
      <c r="C105" s="117"/>
      <c r="D105" s="117"/>
      <c r="E105" s="117"/>
      <c r="F105" s="117"/>
    </row>
    <row r="106" spans="4:6" ht="18.75">
      <c r="D106" s="117"/>
      <c r="E106" s="117"/>
      <c r="F106" s="117"/>
    </row>
    <row r="107" spans="4:6" ht="18.75">
      <c r="D107" s="117"/>
      <c r="E107" s="117"/>
      <c r="F107" s="117"/>
    </row>
    <row r="108" spans="4:6" ht="18.75">
      <c r="D108" s="117"/>
      <c r="E108" s="117"/>
      <c r="F108" s="117"/>
    </row>
    <row r="109" spans="4:6" ht="18.75">
      <c r="D109" s="117"/>
      <c r="E109" s="117"/>
      <c r="F109" s="117"/>
    </row>
    <row r="110" spans="4:6" ht="18.75">
      <c r="D110" s="117"/>
      <c r="E110" s="117"/>
      <c r="F110" s="117"/>
    </row>
  </sheetData>
  <sheetProtection/>
  <mergeCells count="18">
    <mergeCell ref="B48:C48"/>
    <mergeCell ref="D48:E48"/>
    <mergeCell ref="C8:E8"/>
    <mergeCell ref="E1:G1"/>
    <mergeCell ref="A2:G2"/>
    <mergeCell ref="C4:E4"/>
    <mergeCell ref="C5:E5"/>
    <mergeCell ref="C6:E6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</mergeCells>
  <printOptions/>
  <pageMargins left="0.7" right="0.7" top="0.75" bottom="0.75" header="0.3" footer="0.3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110"/>
  <sheetViews>
    <sheetView zoomScale="74" zoomScaleNormal="74" zoomScalePageLayoutView="0" workbookViewId="0" topLeftCell="A1">
      <selection activeCell="D21" sqref="D21:D22"/>
    </sheetView>
  </sheetViews>
  <sheetFormatPr defaultColWidth="8.8515625" defaultRowHeight="15"/>
  <cols>
    <col min="1" max="1" width="5.00390625" style="72" customWidth="1"/>
    <col min="2" max="2" width="72.421875" style="72" customWidth="1"/>
    <col min="3" max="3" width="15.28125" style="72" customWidth="1"/>
    <col min="4" max="4" width="11.57421875" style="72" customWidth="1"/>
    <col min="5" max="5" width="15.140625" style="72" customWidth="1"/>
    <col min="6" max="6" width="16.00390625" style="72" customWidth="1"/>
    <col min="7" max="7" width="24.00390625" style="75" customWidth="1"/>
    <col min="8" max="8" width="11.140625" style="76" customWidth="1"/>
    <col min="9" max="9" width="12.8515625" style="76" customWidth="1"/>
    <col min="10" max="16384" width="8.8515625" style="76" customWidth="1"/>
  </cols>
  <sheetData>
    <row r="1" spans="5:7" ht="18.75">
      <c r="E1" s="180" t="s">
        <v>41</v>
      </c>
      <c r="F1" s="180"/>
      <c r="G1" s="180"/>
    </row>
    <row r="2" spans="1:7" ht="36.75" customHeight="1">
      <c r="A2" s="181" t="s">
        <v>129</v>
      </c>
      <c r="B2" s="181"/>
      <c r="C2" s="181"/>
      <c r="D2" s="181"/>
      <c r="E2" s="181"/>
      <c r="F2" s="181"/>
      <c r="G2" s="181"/>
    </row>
    <row r="3" spans="2:6" ht="19.5">
      <c r="B3" s="96"/>
      <c r="C3" s="97"/>
      <c r="D3" s="97"/>
      <c r="E3" s="97"/>
      <c r="F3" s="97"/>
    </row>
    <row r="4" spans="2:6" ht="19.5">
      <c r="B4" s="73" t="s">
        <v>0</v>
      </c>
      <c r="C4" s="182" t="s">
        <v>110</v>
      </c>
      <c r="D4" s="167"/>
      <c r="E4" s="167"/>
      <c r="F4" s="74"/>
    </row>
    <row r="5" spans="2:6" ht="19.5">
      <c r="B5" s="73" t="s">
        <v>1</v>
      </c>
      <c r="C5" s="183">
        <v>9</v>
      </c>
      <c r="D5" s="184"/>
      <c r="E5" s="184"/>
      <c r="F5" s="77"/>
    </row>
    <row r="6" spans="2:6" ht="19.5">
      <c r="B6" s="78" t="s">
        <v>2</v>
      </c>
      <c r="C6" s="183">
        <v>17771.01</v>
      </c>
      <c r="D6" s="184"/>
      <c r="E6" s="184"/>
      <c r="F6" s="77"/>
    </row>
    <row r="7" spans="2:6" ht="19.5">
      <c r="B7" s="78" t="s">
        <v>89</v>
      </c>
      <c r="C7" s="79">
        <v>1953</v>
      </c>
      <c r="D7" s="80"/>
      <c r="E7" s="81"/>
      <c r="F7" s="77"/>
    </row>
    <row r="8" spans="2:6" ht="39">
      <c r="B8" s="92" t="s">
        <v>96</v>
      </c>
      <c r="C8" s="177"/>
      <c r="D8" s="178"/>
      <c r="E8" s="179"/>
      <c r="F8" s="83"/>
    </row>
    <row r="9" spans="2:6" ht="19.5">
      <c r="B9" s="82" t="s">
        <v>91</v>
      </c>
      <c r="C9" s="84">
        <v>2809697.96</v>
      </c>
      <c r="D9" s="85"/>
      <c r="E9" s="86"/>
      <c r="F9" s="83"/>
    </row>
    <row r="10" spans="2:5" ht="18.75">
      <c r="B10" s="87" t="s">
        <v>87</v>
      </c>
      <c r="C10" s="88">
        <v>8.5</v>
      </c>
      <c r="D10" s="66"/>
      <c r="E10" s="46"/>
    </row>
    <row r="11" spans="2:5" ht="18.75">
      <c r="B11" s="87" t="s">
        <v>93</v>
      </c>
      <c r="C11" s="88">
        <f>12*D50</f>
        <v>0</v>
      </c>
      <c r="D11" s="66"/>
      <c r="E11" s="46"/>
    </row>
    <row r="12" spans="2:5" ht="18.75">
      <c r="B12" s="87" t="s">
        <v>88</v>
      </c>
      <c r="C12" s="89">
        <f>C6*C10*12</f>
        <v>1812643.02</v>
      </c>
      <c r="D12" s="66">
        <f>C12/12</f>
        <v>151053.585</v>
      </c>
      <c r="E12" s="46"/>
    </row>
    <row r="13" spans="1:7" ht="18.75">
      <c r="A13" s="165"/>
      <c r="B13" s="166"/>
      <c r="C13" s="166"/>
      <c r="D13" s="166"/>
      <c r="E13" s="167"/>
      <c r="F13" s="167"/>
      <c r="G13" s="167"/>
    </row>
    <row r="14" spans="1:7" ht="18.75">
      <c r="A14" s="98"/>
      <c r="B14" s="99"/>
      <c r="C14" s="99"/>
      <c r="D14" s="100"/>
      <c r="E14" s="101"/>
      <c r="F14" s="102"/>
      <c r="G14" s="102"/>
    </row>
    <row r="15" spans="1:7" ht="18.75">
      <c r="A15" s="168" t="s">
        <v>4</v>
      </c>
      <c r="B15" s="141" t="s">
        <v>5</v>
      </c>
      <c r="C15" s="170" t="s">
        <v>32</v>
      </c>
      <c r="D15" s="172" t="s">
        <v>43</v>
      </c>
      <c r="E15" s="173"/>
      <c r="F15" s="170" t="s">
        <v>80</v>
      </c>
      <c r="G15" s="174" t="s">
        <v>52</v>
      </c>
    </row>
    <row r="16" spans="1:7" ht="75">
      <c r="A16" s="169"/>
      <c r="B16" s="142"/>
      <c r="C16" s="171"/>
      <c r="D16" s="94" t="s">
        <v>6</v>
      </c>
      <c r="E16" s="94" t="s">
        <v>42</v>
      </c>
      <c r="F16" s="171"/>
      <c r="G16" s="175"/>
    </row>
    <row r="17" spans="1:7" ht="18.75">
      <c r="A17" s="103" t="s">
        <v>7</v>
      </c>
      <c r="B17" s="13" t="s">
        <v>31</v>
      </c>
      <c r="C17" s="15">
        <f>D17*C6</f>
        <v>82457.48639999998</v>
      </c>
      <c r="D17" s="15">
        <v>4.64</v>
      </c>
      <c r="E17" s="15">
        <f>C17*12</f>
        <v>989489.8367999997</v>
      </c>
      <c r="F17" s="15">
        <f>C17*12</f>
        <v>989489.8367999997</v>
      </c>
      <c r="G17" s="40"/>
    </row>
    <row r="18" spans="1:7" ht="18.75">
      <c r="A18" s="95" t="s">
        <v>10</v>
      </c>
      <c r="B18" s="18" t="s">
        <v>11</v>
      </c>
      <c r="C18" s="15">
        <f>0.47*C6</f>
        <v>8352.374699999998</v>
      </c>
      <c r="D18" s="15">
        <v>0.47</v>
      </c>
      <c r="E18" s="15">
        <f>C18*12</f>
        <v>100228.49639999997</v>
      </c>
      <c r="F18" s="15">
        <f aca="true" t="shared" si="0" ref="F18:F27">C18*12</f>
        <v>100228.49639999997</v>
      </c>
      <c r="G18" s="3"/>
    </row>
    <row r="19" spans="1:7" ht="18.75">
      <c r="A19" s="95" t="s">
        <v>12</v>
      </c>
      <c r="B19" s="18" t="s">
        <v>33</v>
      </c>
      <c r="C19" s="15">
        <v>1350</v>
      </c>
      <c r="D19" s="15">
        <f>C19/C6</f>
        <v>0.0759664194663106</v>
      </c>
      <c r="E19" s="15">
        <f>C19*12</f>
        <v>16200</v>
      </c>
      <c r="F19" s="15">
        <f t="shared" si="0"/>
        <v>16200</v>
      </c>
      <c r="G19" s="3"/>
    </row>
    <row r="20" spans="1:7" ht="18.75">
      <c r="A20" s="104" t="s">
        <v>13</v>
      </c>
      <c r="B20" s="46" t="s">
        <v>58</v>
      </c>
      <c r="C20" s="15">
        <f>E20/12</f>
        <v>111</v>
      </c>
      <c r="D20" s="15">
        <f>C20/C6</f>
        <v>0.006246127822785537</v>
      </c>
      <c r="E20" s="3">
        <v>1332</v>
      </c>
      <c r="F20" s="15">
        <f t="shared" si="0"/>
        <v>1332</v>
      </c>
      <c r="G20" s="3"/>
    </row>
    <row r="21" spans="1:7" ht="18.75">
      <c r="A21" s="104" t="s">
        <v>14</v>
      </c>
      <c r="B21" s="1" t="s">
        <v>38</v>
      </c>
      <c r="C21" s="15">
        <f>E21/12</f>
        <v>382.46250000000003</v>
      </c>
      <c r="D21" s="15">
        <f>C21/C6</f>
        <v>0.021521708670469493</v>
      </c>
      <c r="E21" s="15">
        <f>C7*2.35</f>
        <v>4589.55</v>
      </c>
      <c r="F21" s="15">
        <f t="shared" si="0"/>
        <v>4589.55</v>
      </c>
      <c r="G21" s="3"/>
    </row>
    <row r="22" spans="1:7" ht="18.75">
      <c r="A22" s="104" t="s">
        <v>45</v>
      </c>
      <c r="B22" s="1" t="s">
        <v>85</v>
      </c>
      <c r="C22" s="15">
        <f>E22/12</f>
        <v>263.65500000000003</v>
      </c>
      <c r="D22" s="15">
        <f>C22/C7</f>
        <v>0.135</v>
      </c>
      <c r="E22" s="15">
        <f>C7*1.62</f>
        <v>3163.86</v>
      </c>
      <c r="F22" s="15">
        <f t="shared" si="0"/>
        <v>3163.8600000000006</v>
      </c>
      <c r="G22" s="3"/>
    </row>
    <row r="23" spans="1:7" s="105" customFormat="1" ht="18.75">
      <c r="A23" s="104"/>
      <c r="B23" s="1" t="s">
        <v>37</v>
      </c>
      <c r="C23" s="15">
        <f>C12*12%/12</f>
        <v>18126.4302</v>
      </c>
      <c r="D23" s="15">
        <f>C23/C6</f>
        <v>1.02</v>
      </c>
      <c r="E23" s="3">
        <f>C12*12%</f>
        <v>217517.1624</v>
      </c>
      <c r="F23" s="15">
        <f t="shared" si="0"/>
        <v>217517.16239999997</v>
      </c>
      <c r="G23" s="3"/>
    </row>
    <row r="24" spans="1:7" ht="37.5">
      <c r="A24" s="104"/>
      <c r="B24" s="1" t="s">
        <v>83</v>
      </c>
      <c r="C24" s="15">
        <f>C12*0.9%/12</f>
        <v>1359.482265</v>
      </c>
      <c r="D24" s="15">
        <f>C24/C6</f>
        <v>0.07650000000000001</v>
      </c>
      <c r="E24" s="3">
        <f>C12*0.9%</f>
        <v>16313.787180000001</v>
      </c>
      <c r="F24" s="15">
        <f t="shared" si="0"/>
        <v>16313.787180000001</v>
      </c>
      <c r="G24" s="3"/>
    </row>
    <row r="25" spans="1:7" s="105" customFormat="1" ht="18.75">
      <c r="A25" s="104"/>
      <c r="B25" s="1" t="s">
        <v>84</v>
      </c>
      <c r="C25" s="15">
        <f>C12*2.5%/12</f>
        <v>3776.3396250000005</v>
      </c>
      <c r="D25" s="15">
        <f>C25/C6</f>
        <v>0.21250000000000005</v>
      </c>
      <c r="E25" s="3">
        <f>C25*12</f>
        <v>45316.075500000006</v>
      </c>
      <c r="F25" s="15">
        <f t="shared" si="0"/>
        <v>45316.075500000006</v>
      </c>
      <c r="G25" s="3"/>
    </row>
    <row r="26" spans="1:7" s="107" customFormat="1" ht="18.75">
      <c r="A26" s="106"/>
      <c r="B26" s="48" t="s">
        <v>108</v>
      </c>
      <c r="C26" s="49">
        <f>E26/12</f>
        <v>2341.4149666666667</v>
      </c>
      <c r="D26" s="49">
        <f>E26/C6/12</f>
        <v>0.13175474926110933</v>
      </c>
      <c r="E26" s="50">
        <f>C9*1%</f>
        <v>28096.9796</v>
      </c>
      <c r="F26" s="15">
        <f t="shared" si="0"/>
        <v>28096.9796</v>
      </c>
      <c r="G26" s="50"/>
    </row>
    <row r="27" spans="1:7" ht="18.75">
      <c r="A27" s="104"/>
      <c r="B27" s="1" t="s">
        <v>90</v>
      </c>
      <c r="C27" s="15"/>
      <c r="D27" s="15">
        <f>E27/C6/12</f>
        <v>0</v>
      </c>
      <c r="E27" s="3">
        <f>C27*12</f>
        <v>0</v>
      </c>
      <c r="F27" s="15">
        <f t="shared" si="0"/>
        <v>0</v>
      </c>
      <c r="G27" s="3"/>
    </row>
    <row r="28" spans="1:7" s="109" customFormat="1" ht="18.75">
      <c r="A28" s="108"/>
      <c r="B28" s="66" t="s">
        <v>92</v>
      </c>
      <c r="C28" s="14">
        <f>SUM(C17:C27)</f>
        <v>118520.64565666663</v>
      </c>
      <c r="D28" s="14">
        <f>SUM(D17:D27)</f>
        <v>6.789489005220674</v>
      </c>
      <c r="E28" s="14">
        <f>SUM(E17:E27)</f>
        <v>1422247.74788</v>
      </c>
      <c r="F28" s="14">
        <f>SUM(F17:F27)</f>
        <v>1422247.74788</v>
      </c>
      <c r="G28" s="67"/>
    </row>
    <row r="29" spans="1:7" s="105" customFormat="1" ht="18.75">
      <c r="A29" s="104"/>
      <c r="B29" s="1"/>
      <c r="C29" s="15"/>
      <c r="D29" s="15"/>
      <c r="E29" s="3"/>
      <c r="F29" s="3"/>
      <c r="G29" s="3"/>
    </row>
    <row r="30" spans="1:7" s="105" customFormat="1" ht="18.75">
      <c r="A30" s="104"/>
      <c r="B30" s="1"/>
      <c r="C30" s="15"/>
      <c r="D30" s="15"/>
      <c r="E30" s="3"/>
      <c r="F30" s="3"/>
      <c r="G30" s="3"/>
    </row>
    <row r="31" spans="1:7" ht="37.5">
      <c r="A31" s="104"/>
      <c r="B31" s="90" t="s">
        <v>94</v>
      </c>
      <c r="C31" s="91">
        <f>(C10-D28)*C6+D50</f>
        <v>30397.507993333344</v>
      </c>
      <c r="D31" s="91">
        <f>C31/C6</f>
        <v>1.7105109947793258</v>
      </c>
      <c r="E31" s="91">
        <f>C31*12</f>
        <v>364770.0959200001</v>
      </c>
      <c r="F31" s="91">
        <f>E31</f>
        <v>364770.0959200001</v>
      </c>
      <c r="G31" s="3"/>
    </row>
    <row r="32" spans="1:7" ht="18.75">
      <c r="A32" s="104"/>
      <c r="B32" s="1"/>
      <c r="C32" s="15"/>
      <c r="D32" s="15"/>
      <c r="E32" s="3"/>
      <c r="F32" s="3"/>
      <c r="G32" s="3"/>
    </row>
    <row r="33" spans="1:7" ht="18.75">
      <c r="A33" s="104"/>
      <c r="B33" s="1"/>
      <c r="C33" s="15"/>
      <c r="D33" s="15"/>
      <c r="E33" s="3"/>
      <c r="F33" s="3"/>
      <c r="G33" s="3"/>
    </row>
    <row r="34" spans="1:7" ht="18.75">
      <c r="A34" s="104"/>
      <c r="B34" s="1"/>
      <c r="C34" s="15"/>
      <c r="D34" s="15"/>
      <c r="E34" s="3"/>
      <c r="F34" s="3"/>
      <c r="G34" s="3"/>
    </row>
    <row r="35" spans="1:7" ht="18.75">
      <c r="A35" s="104"/>
      <c r="B35" s="1"/>
      <c r="C35" s="15"/>
      <c r="D35" s="15"/>
      <c r="E35" s="3"/>
      <c r="F35" s="3"/>
      <c r="G35" s="3"/>
    </row>
    <row r="36" spans="1:7" ht="18.75">
      <c r="A36" s="104"/>
      <c r="B36" s="1"/>
      <c r="C36" s="15"/>
      <c r="D36" s="15"/>
      <c r="E36" s="3"/>
      <c r="F36" s="3"/>
      <c r="G36" s="3"/>
    </row>
    <row r="37" spans="1:7" ht="18.75">
      <c r="A37" s="104"/>
      <c r="B37" s="1"/>
      <c r="C37" s="15"/>
      <c r="D37" s="15"/>
      <c r="E37" s="3"/>
      <c r="F37" s="3"/>
      <c r="G37" s="3"/>
    </row>
    <row r="38" spans="1:7" ht="18.75">
      <c r="A38" s="104"/>
      <c r="B38" s="1"/>
      <c r="C38" s="15"/>
      <c r="D38" s="15"/>
      <c r="E38" s="3"/>
      <c r="F38" s="3"/>
      <c r="G38" s="3"/>
    </row>
    <row r="39" spans="1:7" ht="18.75">
      <c r="A39" s="104"/>
      <c r="B39" s="1"/>
      <c r="C39" s="15"/>
      <c r="D39" s="15"/>
      <c r="E39" s="3"/>
      <c r="F39" s="3"/>
      <c r="G39" s="3"/>
    </row>
    <row r="40" spans="1:7" ht="18.75">
      <c r="A40" s="104"/>
      <c r="B40" s="1"/>
      <c r="C40" s="15"/>
      <c r="D40" s="15"/>
      <c r="E40" s="3"/>
      <c r="F40" s="3"/>
      <c r="G40" s="3"/>
    </row>
    <row r="41" spans="1:7" ht="18.75">
      <c r="A41" s="104"/>
      <c r="B41" s="1"/>
      <c r="C41" s="15"/>
      <c r="D41" s="15"/>
      <c r="E41" s="3"/>
      <c r="F41" s="3"/>
      <c r="G41" s="3"/>
    </row>
    <row r="42" spans="1:7" ht="18.75">
      <c r="A42" s="95"/>
      <c r="B42" s="18"/>
      <c r="C42" s="14"/>
      <c r="D42" s="14"/>
      <c r="E42" s="14"/>
      <c r="F42" s="14"/>
      <c r="G42" s="14"/>
    </row>
    <row r="43" spans="1:7" ht="18.75">
      <c r="A43" s="104"/>
      <c r="B43" s="1"/>
      <c r="C43" s="15"/>
      <c r="D43" s="15"/>
      <c r="E43" s="3"/>
      <c r="F43" s="3"/>
      <c r="G43" s="3"/>
    </row>
    <row r="44" spans="1:7" ht="18.75">
      <c r="A44" s="110"/>
      <c r="B44" s="19"/>
      <c r="C44" s="14"/>
      <c r="D44" s="20"/>
      <c r="E44" s="62"/>
      <c r="F44" s="20"/>
      <c r="G44" s="20"/>
    </row>
    <row r="45" spans="1:7" ht="18.75">
      <c r="A45" s="22"/>
      <c r="B45" s="22"/>
      <c r="C45" s="14"/>
      <c r="D45" s="14"/>
      <c r="E45" s="62"/>
      <c r="F45" s="14"/>
      <c r="G45" s="14"/>
    </row>
    <row r="46" spans="1:7" ht="18.75">
      <c r="A46" s="22"/>
      <c r="B46" s="22"/>
      <c r="C46" s="23"/>
      <c r="D46" s="15"/>
      <c r="E46" s="23"/>
      <c r="F46" s="23"/>
      <c r="G46" s="111"/>
    </row>
    <row r="47" spans="1:7" ht="18.75">
      <c r="A47" s="95"/>
      <c r="B47" s="22"/>
      <c r="C47" s="14"/>
      <c r="D47" s="14"/>
      <c r="E47" s="14"/>
      <c r="F47" s="14"/>
      <c r="G47" s="14"/>
    </row>
    <row r="48" spans="1:7" ht="18.75">
      <c r="A48" s="95"/>
      <c r="B48" s="131"/>
      <c r="C48" s="176"/>
      <c r="D48" s="133"/>
      <c r="E48" s="134"/>
      <c r="F48" s="55"/>
      <c r="G48" s="14"/>
    </row>
    <row r="49" spans="1:6" ht="18.75">
      <c r="A49" s="112"/>
      <c r="B49" s="112"/>
      <c r="C49" s="113"/>
      <c r="D49" s="113"/>
      <c r="E49" s="113"/>
      <c r="F49" s="113"/>
    </row>
    <row r="50" spans="1:4" ht="18.75">
      <c r="A50" s="112"/>
      <c r="B50" s="158" t="s">
        <v>34</v>
      </c>
      <c r="C50" s="158"/>
      <c r="D50" s="26">
        <f>C52/100*88</f>
        <v>0</v>
      </c>
    </row>
    <row r="51" spans="1:6" ht="18.75">
      <c r="A51" s="112"/>
      <c r="B51" s="112"/>
      <c r="C51" s="113"/>
      <c r="D51" s="113"/>
      <c r="E51" s="113"/>
      <c r="F51" s="113"/>
    </row>
    <row r="52" spans="1:7" ht="18.75">
      <c r="A52" s="114"/>
      <c r="B52" s="22" t="s">
        <v>28</v>
      </c>
      <c r="C52" s="93"/>
      <c r="D52" s="115"/>
      <c r="E52" s="115"/>
      <c r="F52" s="115"/>
      <c r="G52" s="116"/>
    </row>
    <row r="53" spans="1:7" ht="18.75">
      <c r="A53" s="114"/>
      <c r="B53" s="95" t="s">
        <v>51</v>
      </c>
      <c r="C53" s="59"/>
      <c r="D53" s="115"/>
      <c r="E53" s="115"/>
      <c r="F53" s="115"/>
      <c r="G53" s="116"/>
    </row>
    <row r="54" spans="1:7" ht="18.75">
      <c r="A54" s="114"/>
      <c r="B54" s="18" t="s">
        <v>64</v>
      </c>
      <c r="C54" s="59"/>
      <c r="D54" s="115"/>
      <c r="E54" s="115"/>
      <c r="F54" s="115"/>
      <c r="G54" s="116"/>
    </row>
    <row r="55" spans="1:7" ht="18.75">
      <c r="A55" s="114"/>
      <c r="B55" s="22" t="s">
        <v>29</v>
      </c>
      <c r="C55" s="59"/>
      <c r="D55" s="115"/>
      <c r="E55" s="115"/>
      <c r="F55" s="115"/>
      <c r="G55" s="116"/>
    </row>
    <row r="56" spans="1:7" ht="18.75">
      <c r="A56" s="114"/>
      <c r="B56" s="18" t="s">
        <v>30</v>
      </c>
      <c r="C56" s="60"/>
      <c r="D56" s="115"/>
      <c r="E56" s="115"/>
      <c r="F56" s="115"/>
      <c r="G56" s="116"/>
    </row>
    <row r="57" spans="1:7" ht="18.75">
      <c r="A57" s="114"/>
      <c r="B57" s="18" t="s">
        <v>65</v>
      </c>
      <c r="C57" s="59"/>
      <c r="D57" s="115"/>
      <c r="E57" s="115"/>
      <c r="F57" s="115"/>
      <c r="G57" s="116"/>
    </row>
    <row r="58" spans="1:7" ht="18.75">
      <c r="A58" s="114"/>
      <c r="B58" s="18" t="s">
        <v>82</v>
      </c>
      <c r="C58" s="59"/>
      <c r="D58" s="115"/>
      <c r="E58" s="115"/>
      <c r="F58" s="115"/>
      <c r="G58" s="116"/>
    </row>
    <row r="59" spans="1:7" ht="18.75">
      <c r="A59" s="114"/>
      <c r="B59" s="115"/>
      <c r="C59" s="115"/>
      <c r="D59" s="115"/>
      <c r="E59" s="116"/>
      <c r="F59" s="76"/>
      <c r="G59" s="76"/>
    </row>
    <row r="60" spans="1:7" ht="18.75">
      <c r="A60" s="114"/>
      <c r="B60" s="159"/>
      <c r="C60" s="160"/>
      <c r="D60" s="160"/>
      <c r="E60" s="161"/>
      <c r="F60" s="76"/>
      <c r="G60" s="76"/>
    </row>
    <row r="61" spans="1:7" ht="55.5" customHeight="1">
      <c r="A61" s="114"/>
      <c r="B61" s="162" t="s">
        <v>95</v>
      </c>
      <c r="C61" s="163"/>
      <c r="D61" s="163"/>
      <c r="E61" s="164"/>
      <c r="F61" s="76"/>
      <c r="G61" s="76"/>
    </row>
    <row r="62" spans="1:7" ht="18.75">
      <c r="A62" s="57" t="s">
        <v>39</v>
      </c>
      <c r="B62" s="57"/>
      <c r="C62" s="117"/>
      <c r="D62" s="57"/>
      <c r="E62" s="115"/>
      <c r="F62" s="115"/>
      <c r="G62" s="116"/>
    </row>
    <row r="63" spans="1:6" ht="18.75">
      <c r="A63" s="112"/>
      <c r="B63" s="112"/>
      <c r="C63" s="117"/>
      <c r="D63" s="113"/>
      <c r="E63" s="113"/>
      <c r="F63" s="113"/>
    </row>
    <row r="64" spans="1:6" ht="18.75">
      <c r="A64" s="118"/>
      <c r="B64" s="118"/>
      <c r="C64" s="117"/>
      <c r="D64" s="117"/>
      <c r="E64" s="117"/>
      <c r="F64" s="117"/>
    </row>
    <row r="65" spans="1:6" ht="18.75">
      <c r="A65" s="118"/>
      <c r="B65" s="118"/>
      <c r="C65" s="117"/>
      <c r="D65" s="117"/>
      <c r="E65" s="117"/>
      <c r="F65" s="117"/>
    </row>
    <row r="66" spans="1:6" ht="18.75">
      <c r="A66" s="118"/>
      <c r="B66" s="118"/>
      <c r="C66" s="117"/>
      <c r="D66" s="117"/>
      <c r="E66" s="117"/>
      <c r="F66" s="117"/>
    </row>
    <row r="67" spans="1:6" ht="18.75">
      <c r="A67" s="118"/>
      <c r="B67" s="118"/>
      <c r="C67" s="117"/>
      <c r="D67" s="117"/>
      <c r="E67" s="117"/>
      <c r="F67" s="117"/>
    </row>
    <row r="68" spans="1:6" ht="18.75">
      <c r="A68" s="118"/>
      <c r="B68" s="118"/>
      <c r="C68" s="117"/>
      <c r="D68" s="117"/>
      <c r="E68" s="117"/>
      <c r="F68" s="117"/>
    </row>
    <row r="69" spans="1:6" ht="18.75">
      <c r="A69" s="118"/>
      <c r="B69" s="118"/>
      <c r="C69" s="117"/>
      <c r="D69" s="117"/>
      <c r="E69" s="117"/>
      <c r="F69" s="117"/>
    </row>
    <row r="70" spans="1:6" ht="18.75">
      <c r="A70" s="118"/>
      <c r="B70" s="118"/>
      <c r="C70" s="117"/>
      <c r="D70" s="117"/>
      <c r="E70" s="117"/>
      <c r="F70" s="117"/>
    </row>
    <row r="71" spans="1:6" ht="18.75">
      <c r="A71" s="118"/>
      <c r="B71" s="118"/>
      <c r="C71" s="117"/>
      <c r="D71" s="117"/>
      <c r="E71" s="117"/>
      <c r="F71" s="117"/>
    </row>
    <row r="72" spans="1:6" ht="18.75">
      <c r="A72" s="118"/>
      <c r="B72" s="118"/>
      <c r="C72" s="117"/>
      <c r="D72" s="117"/>
      <c r="E72" s="117"/>
      <c r="F72" s="117"/>
    </row>
    <row r="73" spans="1:6" ht="18.75">
      <c r="A73" s="118"/>
      <c r="B73" s="118"/>
      <c r="C73" s="117"/>
      <c r="D73" s="117"/>
      <c r="E73" s="117"/>
      <c r="F73" s="117"/>
    </row>
    <row r="74" spans="1:6" ht="18.75">
      <c r="A74" s="118"/>
      <c r="B74" s="118"/>
      <c r="C74" s="117"/>
      <c r="D74" s="117"/>
      <c r="E74" s="117"/>
      <c r="F74" s="117"/>
    </row>
    <row r="75" spans="3:6" ht="18.75">
      <c r="C75" s="117"/>
      <c r="D75" s="117"/>
      <c r="E75" s="117"/>
      <c r="F75" s="117"/>
    </row>
    <row r="76" spans="3:6" ht="18.75">
      <c r="C76" s="117"/>
      <c r="D76" s="117"/>
      <c r="E76" s="117"/>
      <c r="F76" s="117"/>
    </row>
    <row r="77" spans="3:6" ht="18.75">
      <c r="C77" s="117"/>
      <c r="D77" s="117"/>
      <c r="E77" s="117"/>
      <c r="F77" s="117"/>
    </row>
    <row r="78" spans="3:6" ht="18.75">
      <c r="C78" s="117"/>
      <c r="D78" s="117"/>
      <c r="E78" s="117"/>
      <c r="F78" s="117"/>
    </row>
    <row r="79" spans="3:6" ht="18.75">
      <c r="C79" s="117"/>
      <c r="D79" s="117"/>
      <c r="E79" s="117"/>
      <c r="F79" s="117"/>
    </row>
    <row r="80" spans="3:6" ht="18.75">
      <c r="C80" s="117"/>
      <c r="D80" s="117"/>
      <c r="E80" s="117"/>
      <c r="F80" s="117"/>
    </row>
    <row r="81" spans="3:6" ht="18.75">
      <c r="C81" s="117"/>
      <c r="D81" s="117"/>
      <c r="E81" s="117"/>
      <c r="F81" s="117"/>
    </row>
    <row r="82" spans="3:6" ht="18.75">
      <c r="C82" s="117"/>
      <c r="D82" s="117"/>
      <c r="E82" s="117"/>
      <c r="F82" s="117"/>
    </row>
    <row r="83" spans="3:6" ht="18.75">
      <c r="C83" s="117"/>
      <c r="D83" s="117"/>
      <c r="E83" s="117"/>
      <c r="F83" s="117"/>
    </row>
    <row r="84" spans="3:6" ht="18.75">
      <c r="C84" s="117"/>
      <c r="D84" s="117"/>
      <c r="E84" s="117"/>
      <c r="F84" s="117"/>
    </row>
    <row r="85" spans="3:6" ht="18.75">
      <c r="C85" s="117"/>
      <c r="D85" s="117"/>
      <c r="E85" s="117"/>
      <c r="F85" s="117"/>
    </row>
    <row r="86" spans="3:6" ht="18.75">
      <c r="C86" s="117"/>
      <c r="D86" s="117"/>
      <c r="E86" s="117"/>
      <c r="F86" s="117"/>
    </row>
    <row r="87" spans="3:6" ht="18.75">
      <c r="C87" s="117"/>
      <c r="D87" s="117"/>
      <c r="E87" s="117"/>
      <c r="F87" s="117"/>
    </row>
    <row r="88" spans="3:6" ht="18.75">
      <c r="C88" s="117"/>
      <c r="D88" s="117"/>
      <c r="E88" s="117"/>
      <c r="F88" s="117"/>
    </row>
    <row r="89" spans="3:6" ht="18.75">
      <c r="C89" s="117"/>
      <c r="D89" s="117"/>
      <c r="E89" s="117"/>
      <c r="F89" s="117"/>
    </row>
    <row r="90" spans="3:6" ht="18.75">
      <c r="C90" s="117"/>
      <c r="D90" s="117"/>
      <c r="E90" s="117"/>
      <c r="F90" s="117"/>
    </row>
    <row r="91" spans="3:6" ht="18.75">
      <c r="C91" s="117"/>
      <c r="D91" s="117"/>
      <c r="E91" s="117"/>
      <c r="F91" s="117"/>
    </row>
    <row r="92" spans="3:6" ht="18.75">
      <c r="C92" s="117"/>
      <c r="D92" s="117"/>
      <c r="E92" s="117"/>
      <c r="F92" s="117"/>
    </row>
    <row r="93" spans="3:6" ht="18.75">
      <c r="C93" s="117"/>
      <c r="D93" s="117"/>
      <c r="E93" s="117"/>
      <c r="F93" s="117"/>
    </row>
    <row r="94" spans="3:6" ht="18.75">
      <c r="C94" s="117"/>
      <c r="D94" s="117"/>
      <c r="E94" s="117"/>
      <c r="F94" s="117"/>
    </row>
    <row r="95" spans="3:6" ht="18.75">
      <c r="C95" s="117"/>
      <c r="D95" s="117"/>
      <c r="E95" s="117"/>
      <c r="F95" s="117"/>
    </row>
    <row r="96" spans="3:6" ht="18.75">
      <c r="C96" s="117"/>
      <c r="D96" s="117"/>
      <c r="E96" s="117"/>
      <c r="F96" s="117"/>
    </row>
    <row r="97" spans="3:6" ht="18.75">
      <c r="C97" s="117"/>
      <c r="D97" s="117"/>
      <c r="E97" s="117"/>
      <c r="F97" s="117"/>
    </row>
    <row r="98" spans="3:6" ht="18.75">
      <c r="C98" s="117"/>
      <c r="D98" s="117"/>
      <c r="E98" s="117"/>
      <c r="F98" s="117"/>
    </row>
    <row r="99" spans="3:6" ht="18.75">
      <c r="C99" s="117"/>
      <c r="D99" s="117"/>
      <c r="E99" s="117"/>
      <c r="F99" s="117"/>
    </row>
    <row r="100" spans="3:6" ht="18.75">
      <c r="C100" s="117"/>
      <c r="D100" s="117"/>
      <c r="E100" s="117"/>
      <c r="F100" s="117"/>
    </row>
    <row r="101" spans="3:6" ht="18.75">
      <c r="C101" s="117"/>
      <c r="D101" s="117"/>
      <c r="E101" s="117"/>
      <c r="F101" s="117"/>
    </row>
    <row r="102" spans="3:6" ht="18.75">
      <c r="C102" s="117"/>
      <c r="D102" s="117"/>
      <c r="E102" s="117"/>
      <c r="F102" s="117"/>
    </row>
    <row r="103" spans="3:6" ht="18.75">
      <c r="C103" s="117"/>
      <c r="D103" s="117"/>
      <c r="E103" s="117"/>
      <c r="F103" s="117"/>
    </row>
    <row r="104" spans="3:6" ht="18.75">
      <c r="C104" s="117"/>
      <c r="D104" s="117"/>
      <c r="E104" s="117"/>
      <c r="F104" s="117"/>
    </row>
    <row r="105" spans="3:6" ht="18.75">
      <c r="C105" s="117"/>
      <c r="D105" s="117"/>
      <c r="E105" s="117"/>
      <c r="F105" s="117"/>
    </row>
    <row r="106" spans="4:6" ht="18.75">
      <c r="D106" s="117"/>
      <c r="E106" s="117"/>
      <c r="F106" s="117"/>
    </row>
    <row r="107" spans="4:6" ht="18.75">
      <c r="D107" s="117"/>
      <c r="E107" s="117"/>
      <c r="F107" s="117"/>
    </row>
    <row r="108" spans="4:6" ht="18.75">
      <c r="D108" s="117"/>
      <c r="E108" s="117"/>
      <c r="F108" s="117"/>
    </row>
    <row r="109" spans="4:6" ht="18.75">
      <c r="D109" s="117"/>
      <c r="E109" s="117"/>
      <c r="F109" s="117"/>
    </row>
    <row r="110" spans="4:6" ht="18.75">
      <c r="D110" s="117"/>
      <c r="E110" s="117"/>
      <c r="F110" s="117"/>
    </row>
  </sheetData>
  <sheetProtection/>
  <mergeCells count="18">
    <mergeCell ref="B48:C48"/>
    <mergeCell ref="D48:E48"/>
    <mergeCell ref="C8:E8"/>
    <mergeCell ref="E1:G1"/>
    <mergeCell ref="A2:G2"/>
    <mergeCell ref="C4:E4"/>
    <mergeCell ref="C5:E5"/>
    <mergeCell ref="C6:E6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</mergeCells>
  <printOptions/>
  <pageMargins left="0.7" right="0.7" top="0.75" bottom="0.75" header="0.3" footer="0.3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zoomScalePageLayoutView="0" workbookViewId="0" topLeftCell="A4">
      <selection activeCell="D37" sqref="D37"/>
    </sheetView>
  </sheetViews>
  <sheetFormatPr defaultColWidth="8.8515625" defaultRowHeight="15"/>
  <cols>
    <col min="1" max="1" width="5.00390625" style="72" customWidth="1"/>
    <col min="2" max="2" width="72.421875" style="72" customWidth="1"/>
    <col min="3" max="3" width="15.28125" style="72" customWidth="1"/>
    <col min="4" max="4" width="11.57421875" style="72" customWidth="1"/>
    <col min="5" max="5" width="15.140625" style="72" customWidth="1"/>
    <col min="6" max="6" width="16.00390625" style="72" customWidth="1"/>
    <col min="7" max="7" width="24.00390625" style="75" customWidth="1"/>
    <col min="8" max="8" width="11.140625" style="76" customWidth="1"/>
    <col min="9" max="9" width="12.8515625" style="76" customWidth="1"/>
    <col min="10" max="16384" width="8.8515625" style="76" customWidth="1"/>
  </cols>
  <sheetData>
    <row r="1" spans="5:7" ht="18.75">
      <c r="E1" s="180" t="s">
        <v>41</v>
      </c>
      <c r="F1" s="180"/>
      <c r="G1" s="180"/>
    </row>
    <row r="2" spans="1:7" ht="36.75" customHeight="1">
      <c r="A2" s="181" t="s">
        <v>130</v>
      </c>
      <c r="B2" s="181"/>
      <c r="C2" s="181"/>
      <c r="D2" s="181"/>
      <c r="E2" s="181"/>
      <c r="F2" s="181"/>
      <c r="G2" s="181"/>
    </row>
    <row r="3" spans="2:6" ht="19.5">
      <c r="B3" s="96"/>
      <c r="C3" s="97"/>
      <c r="D3" s="97"/>
      <c r="E3" s="97"/>
      <c r="F3" s="97"/>
    </row>
    <row r="4" spans="2:6" ht="19.5">
      <c r="B4" s="73" t="s">
        <v>0</v>
      </c>
      <c r="C4" s="182" t="s">
        <v>110</v>
      </c>
      <c r="D4" s="167"/>
      <c r="E4" s="167"/>
      <c r="F4" s="74"/>
    </row>
    <row r="5" spans="2:6" ht="19.5">
      <c r="B5" s="73" t="s">
        <v>1</v>
      </c>
      <c r="C5" s="183">
        <v>1</v>
      </c>
      <c r="D5" s="184"/>
      <c r="E5" s="184"/>
      <c r="F5" s="77"/>
    </row>
    <row r="6" spans="2:6" ht="19.5">
      <c r="B6" s="78" t="s">
        <v>2</v>
      </c>
      <c r="C6" s="183">
        <v>3213.97</v>
      </c>
      <c r="D6" s="184"/>
      <c r="E6" s="184"/>
      <c r="F6" s="77"/>
    </row>
    <row r="7" spans="2:6" ht="19.5">
      <c r="B7" s="78" t="s">
        <v>89</v>
      </c>
      <c r="C7" s="79">
        <v>410</v>
      </c>
      <c r="D7" s="80"/>
      <c r="E7" s="81"/>
      <c r="F7" s="77"/>
    </row>
    <row r="8" spans="2:6" ht="39">
      <c r="B8" s="92" t="s">
        <v>96</v>
      </c>
      <c r="C8" s="177"/>
      <c r="D8" s="178"/>
      <c r="E8" s="179"/>
      <c r="F8" s="83"/>
    </row>
    <row r="9" spans="2:6" ht="19.5">
      <c r="B9" s="82" t="s">
        <v>91</v>
      </c>
      <c r="C9" s="84">
        <v>1102737.78</v>
      </c>
      <c r="D9" s="85"/>
      <c r="E9" s="86"/>
      <c r="F9" s="83"/>
    </row>
    <row r="10" spans="2:5" ht="18.75">
      <c r="B10" s="87" t="s">
        <v>87</v>
      </c>
      <c r="C10" s="88">
        <v>9.5</v>
      </c>
      <c r="D10" s="66"/>
      <c r="E10" s="46"/>
    </row>
    <row r="11" spans="2:5" ht="18.75">
      <c r="B11" s="87" t="s">
        <v>93</v>
      </c>
      <c r="C11" s="88">
        <f>12*D50</f>
        <v>0</v>
      </c>
      <c r="D11" s="66"/>
      <c r="E11" s="46"/>
    </row>
    <row r="12" spans="2:5" ht="18.75">
      <c r="B12" s="87" t="s">
        <v>88</v>
      </c>
      <c r="C12" s="89">
        <f>C6*C10*12</f>
        <v>366392.57999999996</v>
      </c>
      <c r="D12" s="66">
        <f>C12/12</f>
        <v>30532.714999999997</v>
      </c>
      <c r="E12" s="46"/>
    </row>
    <row r="13" spans="1:7" ht="18.75">
      <c r="A13" s="165"/>
      <c r="B13" s="166"/>
      <c r="C13" s="166"/>
      <c r="D13" s="166"/>
      <c r="E13" s="167"/>
      <c r="F13" s="167"/>
      <c r="G13" s="167"/>
    </row>
    <row r="14" spans="1:7" ht="18.75">
      <c r="A14" s="98"/>
      <c r="B14" s="99"/>
      <c r="C14" s="99"/>
      <c r="D14" s="100"/>
      <c r="E14" s="101"/>
      <c r="F14" s="102"/>
      <c r="G14" s="102"/>
    </row>
    <row r="15" spans="1:7" ht="18.75">
      <c r="A15" s="168" t="s">
        <v>4</v>
      </c>
      <c r="B15" s="141" t="s">
        <v>5</v>
      </c>
      <c r="C15" s="170" t="s">
        <v>32</v>
      </c>
      <c r="D15" s="172" t="s">
        <v>43</v>
      </c>
      <c r="E15" s="173"/>
      <c r="F15" s="170" t="s">
        <v>80</v>
      </c>
      <c r="G15" s="174" t="s">
        <v>52</v>
      </c>
    </row>
    <row r="16" spans="1:7" ht="75">
      <c r="A16" s="169"/>
      <c r="B16" s="142"/>
      <c r="C16" s="171"/>
      <c r="D16" s="94" t="s">
        <v>6</v>
      </c>
      <c r="E16" s="94" t="s">
        <v>42</v>
      </c>
      <c r="F16" s="171"/>
      <c r="G16" s="175"/>
    </row>
    <row r="17" spans="1:7" ht="18.75">
      <c r="A17" s="103" t="s">
        <v>7</v>
      </c>
      <c r="B17" s="13" t="s">
        <v>31</v>
      </c>
      <c r="C17" s="15">
        <f>D17*C6</f>
        <v>14912.820799999998</v>
      </c>
      <c r="D17" s="15">
        <v>4.64</v>
      </c>
      <c r="E17" s="15">
        <f>C17*12</f>
        <v>178953.84959999996</v>
      </c>
      <c r="F17" s="15">
        <f>C17*12</f>
        <v>178953.84959999996</v>
      </c>
      <c r="G17" s="40"/>
    </row>
    <row r="18" spans="1:7" ht="18.75">
      <c r="A18" s="95" t="s">
        <v>10</v>
      </c>
      <c r="B18" s="18" t="s">
        <v>11</v>
      </c>
      <c r="C18" s="15">
        <f>0.47*C6</f>
        <v>1510.5658999999998</v>
      </c>
      <c r="D18" s="15">
        <v>0.47</v>
      </c>
      <c r="E18" s="15">
        <f>C18*12</f>
        <v>18126.7908</v>
      </c>
      <c r="F18" s="15">
        <f aca="true" t="shared" si="0" ref="F18:F27">C18*12</f>
        <v>18126.7908</v>
      </c>
      <c r="G18" s="3"/>
    </row>
    <row r="19" spans="1:7" ht="18.75">
      <c r="A19" s="95" t="s">
        <v>12</v>
      </c>
      <c r="B19" s="18" t="s">
        <v>33</v>
      </c>
      <c r="C19" s="15">
        <v>1350</v>
      </c>
      <c r="D19" s="15">
        <f>C19/C6</f>
        <v>0.42004125738572545</v>
      </c>
      <c r="E19" s="15">
        <f>C19*12</f>
        <v>16200</v>
      </c>
      <c r="F19" s="15">
        <f t="shared" si="0"/>
        <v>16200</v>
      </c>
      <c r="G19" s="3"/>
    </row>
    <row r="20" spans="1:7" ht="18.75">
      <c r="A20" s="104" t="s">
        <v>13</v>
      </c>
      <c r="B20" s="46" t="s">
        <v>58</v>
      </c>
      <c r="C20" s="15">
        <f>E20/12</f>
        <v>111</v>
      </c>
      <c r="D20" s="15">
        <f>C20/C6</f>
        <v>0.03453672560727076</v>
      </c>
      <c r="E20" s="3">
        <v>1332</v>
      </c>
      <c r="F20" s="15">
        <f t="shared" si="0"/>
        <v>1332</v>
      </c>
      <c r="G20" s="3"/>
    </row>
    <row r="21" spans="1:7" ht="18.75">
      <c r="A21" s="104" t="s">
        <v>14</v>
      </c>
      <c r="B21" s="1" t="s">
        <v>38</v>
      </c>
      <c r="C21" s="15">
        <f>E21/12</f>
        <v>80.29166666666667</v>
      </c>
      <c r="D21" s="15">
        <f>C21/C6</f>
        <v>0.024982083425379414</v>
      </c>
      <c r="E21" s="15">
        <f>C7*2.35</f>
        <v>963.5</v>
      </c>
      <c r="F21" s="15">
        <f t="shared" si="0"/>
        <v>963.5</v>
      </c>
      <c r="G21" s="3"/>
    </row>
    <row r="22" spans="1:7" ht="18.75">
      <c r="A22" s="104" t="s">
        <v>45</v>
      </c>
      <c r="B22" s="1" t="s">
        <v>85</v>
      </c>
      <c r="C22" s="15">
        <f>E22/12</f>
        <v>55.35</v>
      </c>
      <c r="D22" s="15">
        <f>C22/C7</f>
        <v>0.135</v>
      </c>
      <c r="E22" s="15">
        <f>C7*1.62</f>
        <v>664.2</v>
      </c>
      <c r="F22" s="15">
        <f t="shared" si="0"/>
        <v>664.2</v>
      </c>
      <c r="G22" s="3"/>
    </row>
    <row r="23" spans="1:7" s="105" customFormat="1" ht="18.75">
      <c r="A23" s="104"/>
      <c r="B23" s="1" t="s">
        <v>37</v>
      </c>
      <c r="C23" s="15">
        <f>C12*12%/12</f>
        <v>3663.9257999999995</v>
      </c>
      <c r="D23" s="15">
        <f>C23/C6</f>
        <v>1.14</v>
      </c>
      <c r="E23" s="3">
        <f>C12*12%</f>
        <v>43967.109599999996</v>
      </c>
      <c r="F23" s="15">
        <f t="shared" si="0"/>
        <v>43967.109599999996</v>
      </c>
      <c r="G23" s="3"/>
    </row>
    <row r="24" spans="1:7" ht="37.5">
      <c r="A24" s="104"/>
      <c r="B24" s="1" t="s">
        <v>83</v>
      </c>
      <c r="C24" s="15">
        <f>C12*0.9%/12</f>
        <v>274.79443499999996</v>
      </c>
      <c r="D24" s="15">
        <f>C24/C6</f>
        <v>0.08549999999999999</v>
      </c>
      <c r="E24" s="3">
        <f>C12*0.9%</f>
        <v>3297.53322</v>
      </c>
      <c r="F24" s="15">
        <f t="shared" si="0"/>
        <v>3297.5332199999993</v>
      </c>
      <c r="G24" s="3"/>
    </row>
    <row r="25" spans="1:7" s="105" customFormat="1" ht="18.75">
      <c r="A25" s="104"/>
      <c r="B25" s="1" t="s">
        <v>84</v>
      </c>
      <c r="C25" s="15">
        <f>C12*2.5%/12</f>
        <v>763.3178749999998</v>
      </c>
      <c r="D25" s="15">
        <f>C25/C6</f>
        <v>0.23749999999999996</v>
      </c>
      <c r="E25" s="3">
        <f>C25*12</f>
        <v>9159.814499999999</v>
      </c>
      <c r="F25" s="15">
        <f t="shared" si="0"/>
        <v>9159.814499999999</v>
      </c>
      <c r="G25" s="3"/>
    </row>
    <row r="26" spans="1:7" s="107" customFormat="1" ht="18.75">
      <c r="A26" s="106"/>
      <c r="B26" s="48" t="s">
        <v>108</v>
      </c>
      <c r="C26" s="49">
        <f>E26/12</f>
        <v>918.94815</v>
      </c>
      <c r="D26" s="49">
        <f>E26/C6/12</f>
        <v>0.2859230639987306</v>
      </c>
      <c r="E26" s="50">
        <f>C9*1%</f>
        <v>11027.3778</v>
      </c>
      <c r="F26" s="15">
        <f t="shared" si="0"/>
        <v>11027.3778</v>
      </c>
      <c r="G26" s="50"/>
    </row>
    <row r="27" spans="1:7" ht="18.75">
      <c r="A27" s="104"/>
      <c r="B27" s="1" t="s">
        <v>90</v>
      </c>
      <c r="C27" s="15"/>
      <c r="D27" s="15">
        <f>E27/C6/12</f>
        <v>0</v>
      </c>
      <c r="E27" s="3">
        <f>C27*12</f>
        <v>0</v>
      </c>
      <c r="F27" s="15">
        <f t="shared" si="0"/>
        <v>0</v>
      </c>
      <c r="G27" s="3"/>
    </row>
    <row r="28" spans="1:7" s="109" customFormat="1" ht="18.75">
      <c r="A28" s="108"/>
      <c r="B28" s="66" t="s">
        <v>92</v>
      </c>
      <c r="C28" s="14">
        <f>SUM(C17:C27)</f>
        <v>23641.014626666667</v>
      </c>
      <c r="D28" s="14">
        <f>SUM(D17:D27)</f>
        <v>7.473483130417104</v>
      </c>
      <c r="E28" s="14">
        <f>SUM(E17:E27)</f>
        <v>283692.17551999993</v>
      </c>
      <c r="F28" s="14">
        <f>SUM(F17:F27)</f>
        <v>283692.17551999993</v>
      </c>
      <c r="G28" s="67"/>
    </row>
    <row r="29" spans="1:7" s="105" customFormat="1" ht="18.75">
      <c r="A29" s="104"/>
      <c r="B29" s="1"/>
      <c r="C29" s="15"/>
      <c r="D29" s="15"/>
      <c r="E29" s="3"/>
      <c r="F29" s="3"/>
      <c r="G29" s="3"/>
    </row>
    <row r="30" spans="1:7" s="105" customFormat="1" ht="18.75">
      <c r="A30" s="104"/>
      <c r="B30" s="1"/>
      <c r="C30" s="15"/>
      <c r="D30" s="15"/>
      <c r="E30" s="3"/>
      <c r="F30" s="3"/>
      <c r="G30" s="3"/>
    </row>
    <row r="31" spans="1:7" ht="37.5">
      <c r="A31" s="104"/>
      <c r="B31" s="90" t="s">
        <v>94</v>
      </c>
      <c r="C31" s="91">
        <f>(C10-D28)*C6+D50</f>
        <v>6513.164423333341</v>
      </c>
      <c r="D31" s="91">
        <f>C31/C6</f>
        <v>2.0265168695828963</v>
      </c>
      <c r="E31" s="91">
        <f>C31*12</f>
        <v>78157.97308000008</v>
      </c>
      <c r="F31" s="91">
        <f>E31</f>
        <v>78157.97308000008</v>
      </c>
      <c r="G31" s="3"/>
    </row>
    <row r="32" spans="1:7" ht="18.75">
      <c r="A32" s="104"/>
      <c r="B32" s="1"/>
      <c r="C32" s="15"/>
      <c r="D32" s="15"/>
      <c r="E32" s="3"/>
      <c r="F32" s="3"/>
      <c r="G32" s="3"/>
    </row>
    <row r="33" spans="1:7" ht="18.75">
      <c r="A33" s="104"/>
      <c r="B33" s="1"/>
      <c r="C33" s="15"/>
      <c r="D33" s="15"/>
      <c r="E33" s="3"/>
      <c r="F33" s="3"/>
      <c r="G33" s="3"/>
    </row>
    <row r="34" spans="1:7" ht="18.75">
      <c r="A34" s="104"/>
      <c r="B34" s="1"/>
      <c r="C34" s="15"/>
      <c r="D34" s="15"/>
      <c r="E34" s="3"/>
      <c r="F34" s="3"/>
      <c r="G34" s="3"/>
    </row>
    <row r="35" spans="1:7" ht="18.75">
      <c r="A35" s="104"/>
      <c r="B35" s="1"/>
      <c r="C35" s="15"/>
      <c r="D35" s="15"/>
      <c r="E35" s="3"/>
      <c r="F35" s="3"/>
      <c r="G35" s="3"/>
    </row>
    <row r="36" spans="1:7" ht="18.75">
      <c r="A36" s="104"/>
      <c r="B36" s="1"/>
      <c r="C36" s="15"/>
      <c r="D36" s="15"/>
      <c r="E36" s="3"/>
      <c r="F36" s="3"/>
      <c r="G36" s="3"/>
    </row>
    <row r="37" spans="1:7" ht="18.75">
      <c r="A37" s="104"/>
      <c r="B37" s="1"/>
      <c r="C37" s="15"/>
      <c r="D37" s="15"/>
      <c r="E37" s="3"/>
      <c r="F37" s="3"/>
      <c r="G37" s="3"/>
    </row>
    <row r="38" spans="1:7" ht="18.75">
      <c r="A38" s="104"/>
      <c r="B38" s="1"/>
      <c r="C38" s="15"/>
      <c r="D38" s="15"/>
      <c r="E38" s="3"/>
      <c r="F38" s="3"/>
      <c r="G38" s="3"/>
    </row>
    <row r="39" spans="1:7" ht="18.75">
      <c r="A39" s="104"/>
      <c r="B39" s="1"/>
      <c r="C39" s="15"/>
      <c r="D39" s="15"/>
      <c r="E39" s="3"/>
      <c r="F39" s="3"/>
      <c r="G39" s="3"/>
    </row>
    <row r="40" spans="1:7" ht="18.75">
      <c r="A40" s="104"/>
      <c r="B40" s="1"/>
      <c r="C40" s="15"/>
      <c r="D40" s="15"/>
      <c r="E40" s="3"/>
      <c r="F40" s="3"/>
      <c r="G40" s="3"/>
    </row>
    <row r="41" spans="1:7" ht="18.75">
      <c r="A41" s="104"/>
      <c r="B41" s="1"/>
      <c r="C41" s="15"/>
      <c r="D41" s="15"/>
      <c r="E41" s="3"/>
      <c r="F41" s="3"/>
      <c r="G41" s="3"/>
    </row>
    <row r="42" spans="1:7" ht="18.75">
      <c r="A42" s="95"/>
      <c r="B42" s="18"/>
      <c r="C42" s="14"/>
      <c r="D42" s="14"/>
      <c r="E42" s="14"/>
      <c r="F42" s="14"/>
      <c r="G42" s="14"/>
    </row>
    <row r="43" spans="1:7" ht="18.75">
      <c r="A43" s="104"/>
      <c r="B43" s="1"/>
      <c r="C43" s="15"/>
      <c r="D43" s="15"/>
      <c r="E43" s="3"/>
      <c r="F43" s="3"/>
      <c r="G43" s="3"/>
    </row>
    <row r="44" spans="1:7" ht="18.75">
      <c r="A44" s="110"/>
      <c r="B44" s="19"/>
      <c r="C44" s="14"/>
      <c r="D44" s="20"/>
      <c r="E44" s="62"/>
      <c r="F44" s="20"/>
      <c r="G44" s="20"/>
    </row>
    <row r="45" spans="1:7" ht="18.75">
      <c r="A45" s="22"/>
      <c r="B45" s="22"/>
      <c r="C45" s="14"/>
      <c r="D45" s="14"/>
      <c r="E45" s="62"/>
      <c r="F45" s="14"/>
      <c r="G45" s="14"/>
    </row>
    <row r="46" spans="1:7" ht="18.75">
      <c r="A46" s="22"/>
      <c r="B46" s="22"/>
      <c r="C46" s="23"/>
      <c r="D46" s="15"/>
      <c r="E46" s="23"/>
      <c r="F46" s="23"/>
      <c r="G46" s="111"/>
    </row>
    <row r="47" spans="1:7" ht="18.75">
      <c r="A47" s="95"/>
      <c r="B47" s="22"/>
      <c r="C47" s="14"/>
      <c r="D47" s="14"/>
      <c r="E47" s="14"/>
      <c r="F47" s="14"/>
      <c r="G47" s="14"/>
    </row>
    <row r="48" spans="1:7" ht="18.75">
      <c r="A48" s="95"/>
      <c r="B48" s="131"/>
      <c r="C48" s="176"/>
      <c r="D48" s="133"/>
      <c r="E48" s="134"/>
      <c r="F48" s="55"/>
      <c r="G48" s="14"/>
    </row>
    <row r="49" spans="1:6" ht="18.75">
      <c r="A49" s="112"/>
      <c r="B49" s="112"/>
      <c r="C49" s="113"/>
      <c r="D49" s="113"/>
      <c r="E49" s="113"/>
      <c r="F49" s="113"/>
    </row>
    <row r="50" spans="1:4" ht="18.75">
      <c r="A50" s="112"/>
      <c r="B50" s="158" t="s">
        <v>34</v>
      </c>
      <c r="C50" s="158"/>
      <c r="D50" s="26">
        <f>C52/100*88</f>
        <v>0</v>
      </c>
    </row>
    <row r="51" spans="1:6" ht="18.75">
      <c r="A51" s="112"/>
      <c r="B51" s="112"/>
      <c r="C51" s="113"/>
      <c r="D51" s="113"/>
      <c r="E51" s="113"/>
      <c r="F51" s="113"/>
    </row>
    <row r="52" spans="1:7" ht="18.75">
      <c r="A52" s="114"/>
      <c r="B52" s="22" t="s">
        <v>28</v>
      </c>
      <c r="C52" s="93"/>
      <c r="D52" s="115"/>
      <c r="E52" s="115"/>
      <c r="F52" s="115"/>
      <c r="G52" s="116"/>
    </row>
    <row r="53" spans="1:7" ht="18.75">
      <c r="A53" s="114"/>
      <c r="B53" s="95" t="s">
        <v>51</v>
      </c>
      <c r="C53" s="59"/>
      <c r="D53" s="115"/>
      <c r="E53" s="115"/>
      <c r="F53" s="115"/>
      <c r="G53" s="116"/>
    </row>
    <row r="54" spans="1:7" ht="18.75">
      <c r="A54" s="114"/>
      <c r="B54" s="18" t="s">
        <v>64</v>
      </c>
      <c r="C54" s="59"/>
      <c r="D54" s="115"/>
      <c r="E54" s="115"/>
      <c r="F54" s="115"/>
      <c r="G54" s="116"/>
    </row>
    <row r="55" spans="1:7" ht="18.75">
      <c r="A55" s="114"/>
      <c r="B55" s="22" t="s">
        <v>29</v>
      </c>
      <c r="C55" s="59"/>
      <c r="D55" s="115"/>
      <c r="E55" s="115"/>
      <c r="F55" s="115"/>
      <c r="G55" s="116"/>
    </row>
    <row r="56" spans="1:7" ht="18.75">
      <c r="A56" s="114"/>
      <c r="B56" s="18" t="s">
        <v>30</v>
      </c>
      <c r="C56" s="60"/>
      <c r="D56" s="115"/>
      <c r="E56" s="115"/>
      <c r="F56" s="115"/>
      <c r="G56" s="116"/>
    </row>
    <row r="57" spans="1:7" ht="18.75">
      <c r="A57" s="114"/>
      <c r="B57" s="18" t="s">
        <v>65</v>
      </c>
      <c r="C57" s="59"/>
      <c r="D57" s="115"/>
      <c r="E57" s="115"/>
      <c r="F57" s="115"/>
      <c r="G57" s="116"/>
    </row>
    <row r="58" spans="1:7" ht="18.75">
      <c r="A58" s="114"/>
      <c r="B58" s="18" t="s">
        <v>82</v>
      </c>
      <c r="C58" s="59"/>
      <c r="D58" s="115"/>
      <c r="E58" s="115"/>
      <c r="F58" s="115"/>
      <c r="G58" s="116"/>
    </row>
    <row r="59" spans="1:7" ht="18.75">
      <c r="A59" s="114"/>
      <c r="B59" s="115"/>
      <c r="C59" s="115"/>
      <c r="D59" s="115"/>
      <c r="E59" s="116"/>
      <c r="F59" s="76"/>
      <c r="G59" s="76"/>
    </row>
    <row r="60" spans="1:7" ht="18.75">
      <c r="A60" s="114"/>
      <c r="B60" s="159"/>
      <c r="C60" s="160"/>
      <c r="D60" s="160"/>
      <c r="E60" s="161"/>
      <c r="F60" s="76"/>
      <c r="G60" s="76"/>
    </row>
    <row r="61" spans="1:7" ht="66.75" customHeight="1">
      <c r="A61" s="114"/>
      <c r="B61" s="162" t="s">
        <v>95</v>
      </c>
      <c r="C61" s="163"/>
      <c r="D61" s="163"/>
      <c r="E61" s="164"/>
      <c r="F61" s="76"/>
      <c r="G61" s="76"/>
    </row>
    <row r="62" spans="1:7" ht="18.75">
      <c r="A62" s="57" t="s">
        <v>39</v>
      </c>
      <c r="B62" s="57"/>
      <c r="C62" s="117"/>
      <c r="D62" s="57"/>
      <c r="E62" s="115"/>
      <c r="F62" s="115"/>
      <c r="G62" s="116"/>
    </row>
    <row r="63" spans="1:6" ht="18.75">
      <c r="A63" s="112"/>
      <c r="B63" s="112"/>
      <c r="C63" s="117"/>
      <c r="D63" s="113"/>
      <c r="E63" s="113"/>
      <c r="F63" s="113"/>
    </row>
    <row r="64" spans="1:6" ht="18.75">
      <c r="A64" s="118"/>
      <c r="B64" s="118"/>
      <c r="C64" s="117"/>
      <c r="D64" s="117"/>
      <c r="E64" s="117"/>
      <c r="F64" s="117"/>
    </row>
    <row r="65" spans="1:6" ht="18.75">
      <c r="A65" s="118"/>
      <c r="B65" s="118"/>
      <c r="C65" s="117"/>
      <c r="D65" s="117"/>
      <c r="E65" s="117"/>
      <c r="F65" s="117"/>
    </row>
    <row r="66" spans="1:6" ht="18.75">
      <c r="A66" s="118"/>
      <c r="B66" s="118"/>
      <c r="C66" s="117"/>
      <c r="D66" s="117"/>
      <c r="E66" s="117"/>
      <c r="F66" s="117"/>
    </row>
    <row r="67" spans="1:6" ht="18.75">
      <c r="A67" s="118"/>
      <c r="B67" s="118"/>
      <c r="C67" s="117"/>
      <c r="D67" s="117"/>
      <c r="E67" s="117"/>
      <c r="F67" s="117"/>
    </row>
    <row r="68" spans="1:6" ht="18.75">
      <c r="A68" s="118"/>
      <c r="B68" s="118"/>
      <c r="C68" s="117"/>
      <c r="D68" s="117"/>
      <c r="E68" s="117"/>
      <c r="F68" s="117"/>
    </row>
    <row r="69" spans="1:6" ht="18.75">
      <c r="A69" s="118"/>
      <c r="B69" s="118"/>
      <c r="C69" s="117"/>
      <c r="D69" s="117"/>
      <c r="E69" s="117"/>
      <c r="F69" s="117"/>
    </row>
    <row r="70" spans="1:6" ht="18.75">
      <c r="A70" s="118"/>
      <c r="B70" s="118"/>
      <c r="C70" s="117"/>
      <c r="D70" s="117"/>
      <c r="E70" s="117"/>
      <c r="F70" s="117"/>
    </row>
    <row r="71" spans="1:6" ht="18.75">
      <c r="A71" s="118"/>
      <c r="B71" s="118"/>
      <c r="C71" s="117"/>
      <c r="D71" s="117"/>
      <c r="E71" s="117"/>
      <c r="F71" s="117"/>
    </row>
    <row r="72" spans="1:6" ht="18.75">
      <c r="A72" s="118"/>
      <c r="B72" s="118"/>
      <c r="C72" s="117"/>
      <c r="D72" s="117"/>
      <c r="E72" s="117"/>
      <c r="F72" s="117"/>
    </row>
    <row r="73" spans="1:6" ht="18.75">
      <c r="A73" s="118"/>
      <c r="B73" s="118"/>
      <c r="C73" s="117"/>
      <c r="D73" s="117"/>
      <c r="E73" s="117"/>
      <c r="F73" s="117"/>
    </row>
    <row r="74" spans="1:6" ht="18.75">
      <c r="A74" s="118"/>
      <c r="B74" s="118"/>
      <c r="C74" s="117"/>
      <c r="D74" s="117"/>
      <c r="E74" s="117"/>
      <c r="F74" s="117"/>
    </row>
    <row r="75" spans="3:6" ht="18.75">
      <c r="C75" s="117"/>
      <c r="D75" s="117"/>
      <c r="E75" s="117"/>
      <c r="F75" s="117"/>
    </row>
    <row r="76" spans="3:6" ht="18.75">
      <c r="C76" s="117"/>
      <c r="D76" s="117"/>
      <c r="E76" s="117"/>
      <c r="F76" s="117"/>
    </row>
    <row r="77" spans="3:6" ht="18.75">
      <c r="C77" s="117"/>
      <c r="D77" s="117"/>
      <c r="E77" s="117"/>
      <c r="F77" s="117"/>
    </row>
    <row r="78" spans="3:6" ht="18.75">
      <c r="C78" s="117"/>
      <c r="D78" s="117"/>
      <c r="E78" s="117"/>
      <c r="F78" s="117"/>
    </row>
    <row r="79" spans="3:6" ht="18.75">
      <c r="C79" s="117"/>
      <c r="D79" s="117"/>
      <c r="E79" s="117"/>
      <c r="F79" s="117"/>
    </row>
    <row r="80" spans="3:6" ht="18.75">
      <c r="C80" s="117"/>
      <c r="D80" s="117"/>
      <c r="E80" s="117"/>
      <c r="F80" s="117"/>
    </row>
    <row r="81" spans="3:6" ht="18.75">
      <c r="C81" s="117"/>
      <c r="D81" s="117"/>
      <c r="E81" s="117"/>
      <c r="F81" s="117"/>
    </row>
    <row r="82" spans="3:6" ht="18.75">
      <c r="C82" s="117"/>
      <c r="D82" s="117"/>
      <c r="E82" s="117"/>
      <c r="F82" s="117"/>
    </row>
    <row r="83" spans="3:6" ht="18.75">
      <c r="C83" s="117"/>
      <c r="D83" s="117"/>
      <c r="E83" s="117"/>
      <c r="F83" s="117"/>
    </row>
    <row r="84" spans="3:6" ht="18.75">
      <c r="C84" s="117"/>
      <c r="D84" s="117"/>
      <c r="E84" s="117"/>
      <c r="F84" s="117"/>
    </row>
    <row r="85" spans="3:6" ht="18.75">
      <c r="C85" s="117"/>
      <c r="D85" s="117"/>
      <c r="E85" s="117"/>
      <c r="F85" s="117"/>
    </row>
    <row r="86" spans="3:6" ht="18.75">
      <c r="C86" s="117"/>
      <c r="D86" s="117"/>
      <c r="E86" s="117"/>
      <c r="F86" s="117"/>
    </row>
    <row r="87" spans="3:6" ht="18.75">
      <c r="C87" s="117"/>
      <c r="D87" s="117"/>
      <c r="E87" s="117"/>
      <c r="F87" s="117"/>
    </row>
    <row r="88" spans="3:6" ht="18.75">
      <c r="C88" s="117"/>
      <c r="D88" s="117"/>
      <c r="E88" s="117"/>
      <c r="F88" s="117"/>
    </row>
    <row r="89" spans="3:6" ht="18.75">
      <c r="C89" s="117"/>
      <c r="D89" s="117"/>
      <c r="E89" s="117"/>
      <c r="F89" s="117"/>
    </row>
    <row r="90" spans="3:6" ht="18.75">
      <c r="C90" s="117"/>
      <c r="D90" s="117"/>
      <c r="E90" s="117"/>
      <c r="F90" s="117"/>
    </row>
    <row r="91" spans="3:6" ht="18.75">
      <c r="C91" s="117"/>
      <c r="D91" s="117"/>
      <c r="E91" s="117"/>
      <c r="F91" s="117"/>
    </row>
    <row r="92" spans="3:6" ht="18.75">
      <c r="C92" s="117"/>
      <c r="D92" s="117"/>
      <c r="E92" s="117"/>
      <c r="F92" s="117"/>
    </row>
    <row r="93" spans="3:6" ht="18.75">
      <c r="C93" s="117"/>
      <c r="D93" s="117"/>
      <c r="E93" s="117"/>
      <c r="F93" s="117"/>
    </row>
    <row r="94" spans="3:6" ht="18.75">
      <c r="C94" s="117"/>
      <c r="D94" s="117"/>
      <c r="E94" s="117"/>
      <c r="F94" s="117"/>
    </row>
    <row r="95" spans="3:6" ht="18.75">
      <c r="C95" s="117"/>
      <c r="D95" s="117"/>
      <c r="E95" s="117"/>
      <c r="F95" s="117"/>
    </row>
    <row r="96" spans="3:6" ht="18.75">
      <c r="C96" s="117"/>
      <c r="D96" s="117"/>
      <c r="E96" s="117"/>
      <c r="F96" s="117"/>
    </row>
    <row r="97" spans="3:6" ht="18.75">
      <c r="C97" s="117"/>
      <c r="D97" s="117"/>
      <c r="E97" s="117"/>
      <c r="F97" s="117"/>
    </row>
    <row r="98" spans="3:6" ht="18.75">
      <c r="C98" s="117"/>
      <c r="D98" s="117"/>
      <c r="E98" s="117"/>
      <c r="F98" s="117"/>
    </row>
    <row r="99" spans="3:6" ht="18.75">
      <c r="C99" s="117"/>
      <c r="D99" s="117"/>
      <c r="E99" s="117"/>
      <c r="F99" s="117"/>
    </row>
    <row r="100" spans="3:6" ht="18.75">
      <c r="C100" s="117"/>
      <c r="D100" s="117"/>
      <c r="E100" s="117"/>
      <c r="F100" s="117"/>
    </row>
    <row r="101" spans="3:6" ht="18.75">
      <c r="C101" s="117"/>
      <c r="D101" s="117"/>
      <c r="E101" s="117"/>
      <c r="F101" s="117"/>
    </row>
    <row r="102" spans="3:6" ht="18.75">
      <c r="C102" s="117"/>
      <c r="D102" s="117"/>
      <c r="E102" s="117"/>
      <c r="F102" s="117"/>
    </row>
    <row r="103" spans="3:6" ht="18.75">
      <c r="C103" s="117"/>
      <c r="D103" s="117"/>
      <c r="E103" s="117"/>
      <c r="F103" s="117"/>
    </row>
    <row r="104" spans="3:6" ht="18.75">
      <c r="C104" s="117"/>
      <c r="D104" s="117"/>
      <c r="E104" s="117"/>
      <c r="F104" s="117"/>
    </row>
    <row r="105" spans="3:6" ht="18.75">
      <c r="C105" s="117"/>
      <c r="D105" s="117"/>
      <c r="E105" s="117"/>
      <c r="F105" s="117"/>
    </row>
    <row r="106" spans="4:6" ht="18.75">
      <c r="D106" s="117"/>
      <c r="E106" s="117"/>
      <c r="F106" s="117"/>
    </row>
    <row r="107" spans="4:6" ht="18.75">
      <c r="D107" s="117"/>
      <c r="E107" s="117"/>
      <c r="F107" s="117"/>
    </row>
    <row r="108" spans="4:6" ht="18.75">
      <c r="D108" s="117"/>
      <c r="E108" s="117"/>
      <c r="F108" s="117"/>
    </row>
    <row r="109" spans="4:6" ht="18.75">
      <c r="D109" s="117"/>
      <c r="E109" s="117"/>
      <c r="F109" s="117"/>
    </row>
    <row r="110" spans="4:6" ht="18.75">
      <c r="D110" s="117"/>
      <c r="E110" s="117"/>
      <c r="F110" s="117"/>
    </row>
  </sheetData>
  <sheetProtection/>
  <mergeCells count="18">
    <mergeCell ref="B48:C48"/>
    <mergeCell ref="D48:E48"/>
    <mergeCell ref="C8:E8"/>
    <mergeCell ref="E1:G1"/>
    <mergeCell ref="A2:G2"/>
    <mergeCell ref="C4:E4"/>
    <mergeCell ref="C5:E5"/>
    <mergeCell ref="C6:E6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</mergeCells>
  <printOptions/>
  <pageMargins left="0.7" right="0.7" top="0.75" bottom="0.75" header="0.3" footer="0.3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="75" zoomScaleNormal="75" zoomScalePageLayoutView="0" workbookViewId="0" topLeftCell="A4">
      <selection activeCell="D22" sqref="D22"/>
    </sheetView>
  </sheetViews>
  <sheetFormatPr defaultColWidth="8.8515625" defaultRowHeight="15"/>
  <cols>
    <col min="1" max="1" width="5.00390625" style="4" customWidth="1"/>
    <col min="2" max="2" width="72.421875" style="4" customWidth="1"/>
    <col min="3" max="3" width="15.28125" style="4" customWidth="1"/>
    <col min="4" max="4" width="11.57421875" style="4" customWidth="1"/>
    <col min="5" max="5" width="15.140625" style="4" customWidth="1"/>
    <col min="6" max="6" width="16.00390625" style="4" customWidth="1"/>
    <col min="7" max="7" width="24.00390625" style="5" customWidth="1"/>
    <col min="8" max="8" width="11.140625" style="6" customWidth="1"/>
    <col min="9" max="9" width="12.8515625" style="6" customWidth="1"/>
    <col min="10" max="16384" width="8.8515625" style="6" customWidth="1"/>
  </cols>
  <sheetData>
    <row r="1" spans="5:7" ht="15">
      <c r="E1" s="152" t="s">
        <v>41</v>
      </c>
      <c r="F1" s="152"/>
      <c r="G1" s="152"/>
    </row>
    <row r="2" spans="1:7" ht="50.25" customHeight="1">
      <c r="A2" s="181" t="s">
        <v>100</v>
      </c>
      <c r="B2" s="181"/>
      <c r="C2" s="181"/>
      <c r="D2" s="181"/>
      <c r="E2" s="181"/>
      <c r="F2" s="181"/>
      <c r="G2" s="181"/>
    </row>
    <row r="3" spans="2:6" ht="15.75">
      <c r="B3" s="7"/>
      <c r="C3" s="8"/>
      <c r="D3" s="8"/>
      <c r="E3" s="8"/>
      <c r="F3" s="8"/>
    </row>
    <row r="4" spans="1:7" s="76" customFormat="1" ht="19.5">
      <c r="A4" s="72"/>
      <c r="B4" s="73" t="s">
        <v>0</v>
      </c>
      <c r="C4" s="182" t="s">
        <v>101</v>
      </c>
      <c r="D4" s="167"/>
      <c r="E4" s="167"/>
      <c r="F4" s="74"/>
      <c r="G4" s="75"/>
    </row>
    <row r="5" spans="1:7" s="76" customFormat="1" ht="19.5">
      <c r="A5" s="72"/>
      <c r="B5" s="73" t="s">
        <v>1</v>
      </c>
      <c r="C5" s="183">
        <v>4</v>
      </c>
      <c r="D5" s="184"/>
      <c r="E5" s="184"/>
      <c r="F5" s="77"/>
      <c r="G5" s="75"/>
    </row>
    <row r="6" spans="1:7" s="76" customFormat="1" ht="19.5">
      <c r="A6" s="72"/>
      <c r="B6" s="78" t="s">
        <v>2</v>
      </c>
      <c r="C6" s="190">
        <v>2256.3</v>
      </c>
      <c r="D6" s="191"/>
      <c r="E6" s="191"/>
      <c r="F6" s="77"/>
      <c r="G6" s="75"/>
    </row>
    <row r="7" spans="1:7" s="76" customFormat="1" ht="19.5">
      <c r="A7" s="72"/>
      <c r="B7" s="78" t="s">
        <v>89</v>
      </c>
      <c r="C7" s="79">
        <v>426.6</v>
      </c>
      <c r="D7" s="80"/>
      <c r="E7" s="81"/>
      <c r="F7" s="77"/>
      <c r="G7" s="75"/>
    </row>
    <row r="8" spans="1:7" s="76" customFormat="1" ht="45.75" customHeight="1">
      <c r="A8" s="72"/>
      <c r="B8" s="92" t="s">
        <v>96</v>
      </c>
      <c r="C8" s="177"/>
      <c r="D8" s="178"/>
      <c r="E8" s="179"/>
      <c r="F8" s="83"/>
      <c r="G8" s="75"/>
    </row>
    <row r="9" spans="1:7" s="76" customFormat="1" ht="18.75" customHeight="1">
      <c r="A9" s="72"/>
      <c r="B9" s="82" t="s">
        <v>91</v>
      </c>
      <c r="C9" s="84">
        <v>124524.79</v>
      </c>
      <c r="D9" s="85"/>
      <c r="E9" s="86"/>
      <c r="F9" s="83"/>
      <c r="G9" s="75"/>
    </row>
    <row r="10" spans="1:7" s="76" customFormat="1" ht="18.75">
      <c r="A10" s="72"/>
      <c r="B10" s="87" t="s">
        <v>87</v>
      </c>
      <c r="C10" s="88">
        <v>8.5</v>
      </c>
      <c r="D10" s="66"/>
      <c r="E10" s="46"/>
      <c r="F10" s="72"/>
      <c r="G10" s="75"/>
    </row>
    <row r="11" spans="1:7" s="76" customFormat="1" ht="18.75">
      <c r="A11" s="72"/>
      <c r="B11" s="87" t="s">
        <v>93</v>
      </c>
      <c r="C11" s="88">
        <f>12*D48</f>
        <v>6000</v>
      </c>
      <c r="D11" s="66"/>
      <c r="E11" s="46"/>
      <c r="F11" s="72"/>
      <c r="G11" s="75"/>
    </row>
    <row r="12" spans="1:7" s="76" customFormat="1" ht="18.75">
      <c r="A12" s="72"/>
      <c r="B12" s="87" t="s">
        <v>88</v>
      </c>
      <c r="C12" s="89">
        <f>C6*C10*12</f>
        <v>230142.60000000003</v>
      </c>
      <c r="D12" s="66"/>
      <c r="E12" s="46"/>
      <c r="F12" s="72"/>
      <c r="G12" s="75"/>
    </row>
    <row r="13" spans="1:7" ht="15">
      <c r="A13" s="188"/>
      <c r="B13" s="189"/>
      <c r="C13" s="189"/>
      <c r="D13" s="189"/>
      <c r="E13" s="155"/>
      <c r="F13" s="155"/>
      <c r="G13" s="155"/>
    </row>
    <row r="14" spans="1:7" ht="15">
      <c r="A14" s="69"/>
      <c r="B14" s="70"/>
      <c r="C14" s="70"/>
      <c r="D14" s="63"/>
      <c r="E14" s="64"/>
      <c r="F14" s="71"/>
      <c r="G14" s="71"/>
    </row>
    <row r="15" spans="1:7" ht="65.25" customHeight="1">
      <c r="A15" s="139" t="s">
        <v>4</v>
      </c>
      <c r="B15" s="141" t="s">
        <v>5</v>
      </c>
      <c r="C15" s="143" t="s">
        <v>32</v>
      </c>
      <c r="D15" s="145" t="s">
        <v>43</v>
      </c>
      <c r="E15" s="146"/>
      <c r="F15" s="143" t="s">
        <v>80</v>
      </c>
      <c r="G15" s="147" t="s">
        <v>52</v>
      </c>
    </row>
    <row r="16" spans="1:7" ht="45" customHeight="1">
      <c r="A16" s="140"/>
      <c r="B16" s="142"/>
      <c r="C16" s="144"/>
      <c r="D16" s="37" t="s">
        <v>6</v>
      </c>
      <c r="E16" s="45" t="s">
        <v>42</v>
      </c>
      <c r="F16" s="144"/>
      <c r="G16" s="148"/>
    </row>
    <row r="17" spans="1:7" ht="27" customHeight="1">
      <c r="A17" s="12" t="s">
        <v>7</v>
      </c>
      <c r="B17" s="13" t="s">
        <v>31</v>
      </c>
      <c r="C17" s="15">
        <f>D17*C6</f>
        <v>10469.232</v>
      </c>
      <c r="D17" s="15">
        <v>4.64</v>
      </c>
      <c r="E17" s="15">
        <f>C17*12</f>
        <v>125630.784</v>
      </c>
      <c r="F17" s="15">
        <f>C17*12</f>
        <v>125630.784</v>
      </c>
      <c r="G17" s="40"/>
    </row>
    <row r="18" spans="1:7" ht="18.75">
      <c r="A18" s="17" t="s">
        <v>10</v>
      </c>
      <c r="B18" s="18" t="s">
        <v>11</v>
      </c>
      <c r="C18" s="15">
        <f>0.47*C6</f>
        <v>1060.461</v>
      </c>
      <c r="D18" s="15">
        <v>0.47</v>
      </c>
      <c r="E18" s="15">
        <f>C18*12</f>
        <v>12725.532</v>
      </c>
      <c r="F18" s="15">
        <f aca="true" t="shared" si="0" ref="F18:F25">C18*12</f>
        <v>12725.532</v>
      </c>
      <c r="G18" s="3"/>
    </row>
    <row r="19" spans="1:7" ht="19.5" customHeight="1">
      <c r="A19" s="17" t="s">
        <v>12</v>
      </c>
      <c r="B19" s="18" t="s">
        <v>33</v>
      </c>
      <c r="C19" s="15">
        <v>1350</v>
      </c>
      <c r="D19" s="15">
        <f>C19/C6</f>
        <v>0.5983246908655764</v>
      </c>
      <c r="E19" s="15">
        <f>C19*12</f>
        <v>16200</v>
      </c>
      <c r="F19" s="15">
        <f t="shared" si="0"/>
        <v>16200</v>
      </c>
      <c r="G19" s="3"/>
    </row>
    <row r="20" spans="1:7" ht="18.75">
      <c r="A20" s="2" t="s">
        <v>14</v>
      </c>
      <c r="B20" s="1" t="s">
        <v>38</v>
      </c>
      <c r="C20" s="15">
        <f>E20/12</f>
        <v>83.5425</v>
      </c>
      <c r="D20" s="15">
        <f>C20/C6</f>
        <v>0.037026326286398084</v>
      </c>
      <c r="E20" s="15">
        <f>C7*2.35</f>
        <v>1002.5100000000001</v>
      </c>
      <c r="F20" s="15">
        <f t="shared" si="0"/>
        <v>1002.51</v>
      </c>
      <c r="G20" s="3"/>
    </row>
    <row r="21" spans="1:7" ht="16.5" customHeight="1">
      <c r="A21" s="2" t="s">
        <v>45</v>
      </c>
      <c r="B21" s="1" t="s">
        <v>85</v>
      </c>
      <c r="C21" s="15">
        <f>E21/12</f>
        <v>57.59100000000001</v>
      </c>
      <c r="D21" s="15">
        <f>C21/C6</f>
        <v>0.02552453131232549</v>
      </c>
      <c r="E21" s="15">
        <f>C7*1.62</f>
        <v>691.0920000000001</v>
      </c>
      <c r="F21" s="15">
        <f t="shared" si="0"/>
        <v>691.0920000000001</v>
      </c>
      <c r="G21" s="3"/>
    </row>
    <row r="22" spans="1:7" s="52" customFormat="1" ht="18.75">
      <c r="A22" s="2"/>
      <c r="B22" s="1" t="s">
        <v>37</v>
      </c>
      <c r="C22" s="15">
        <f>C12*12%/12</f>
        <v>2301.4260000000004</v>
      </c>
      <c r="D22" s="15">
        <f>C22/C6</f>
        <v>1.02</v>
      </c>
      <c r="E22" s="3">
        <f>C12*12%</f>
        <v>27617.112000000005</v>
      </c>
      <c r="F22" s="15">
        <f t="shared" si="0"/>
        <v>27617.112000000005</v>
      </c>
      <c r="G22" s="3"/>
    </row>
    <row r="23" spans="1:7" ht="37.5">
      <c r="A23" s="2"/>
      <c r="B23" s="1" t="s">
        <v>83</v>
      </c>
      <c r="C23" s="15">
        <f>C12*0.9%/12</f>
        <v>172.60695000000007</v>
      </c>
      <c r="D23" s="15">
        <f>C23/C6</f>
        <v>0.07650000000000003</v>
      </c>
      <c r="E23" s="3">
        <f>C12*0.9%</f>
        <v>2071.2834000000007</v>
      </c>
      <c r="F23" s="15">
        <f t="shared" si="0"/>
        <v>2071.2834000000007</v>
      </c>
      <c r="G23" s="3"/>
    </row>
    <row r="24" spans="1:7" s="52" customFormat="1" ht="21" customHeight="1">
      <c r="A24" s="2"/>
      <c r="B24" s="1" t="s">
        <v>84</v>
      </c>
      <c r="C24" s="15">
        <f>C12*2.5%/12</f>
        <v>479.4637500000001</v>
      </c>
      <c r="D24" s="15">
        <f>C24/C6</f>
        <v>0.21250000000000002</v>
      </c>
      <c r="E24" s="3">
        <f>C24*12</f>
        <v>5753.565000000001</v>
      </c>
      <c r="F24" s="15">
        <f t="shared" si="0"/>
        <v>5753.565000000001</v>
      </c>
      <c r="G24" s="3"/>
    </row>
    <row r="25" spans="1:7" s="51" customFormat="1" ht="20.25" customHeight="1">
      <c r="A25" s="47"/>
      <c r="B25" s="48" t="s">
        <v>99</v>
      </c>
      <c r="C25" s="49">
        <f>E25/12</f>
        <v>103.77065833333334</v>
      </c>
      <c r="D25" s="49">
        <f>E25/C6/12</f>
        <v>0.04599151634682149</v>
      </c>
      <c r="E25" s="50">
        <f>C9*1%</f>
        <v>1245.2479</v>
      </c>
      <c r="F25" s="15">
        <f t="shared" si="0"/>
        <v>1245.2479</v>
      </c>
      <c r="G25" s="50"/>
    </row>
    <row r="26" spans="1:7" s="68" customFormat="1" ht="18.75">
      <c r="A26" s="65"/>
      <c r="B26" s="66" t="s">
        <v>92</v>
      </c>
      <c r="C26" s="14">
        <f>SUM(C17:C25)</f>
        <v>16078.093858333332</v>
      </c>
      <c r="D26" s="14">
        <f>SUM(D17:D25)</f>
        <v>7.125867064811121</v>
      </c>
      <c r="E26" s="14">
        <f>SUM(E17:E25)</f>
        <v>192937.1263</v>
      </c>
      <c r="F26" s="14">
        <f>SUM(F17:F25)</f>
        <v>192937.1263</v>
      </c>
      <c r="G26" s="67"/>
    </row>
    <row r="27" spans="1:7" s="52" customFormat="1" ht="19.5" customHeight="1">
      <c r="A27" s="2"/>
      <c r="B27" s="1"/>
      <c r="C27" s="15"/>
      <c r="D27" s="15"/>
      <c r="E27" s="3"/>
      <c r="F27" s="3"/>
      <c r="G27" s="3"/>
    </row>
    <row r="28" spans="1:7" s="52" customFormat="1" ht="19.5" customHeight="1">
      <c r="A28" s="2"/>
      <c r="B28" s="1"/>
      <c r="C28" s="15"/>
      <c r="D28" s="15"/>
      <c r="E28" s="3"/>
      <c r="F28" s="3"/>
      <c r="G28" s="3"/>
    </row>
    <row r="29" spans="1:7" ht="37.5">
      <c r="A29" s="2"/>
      <c r="B29" s="90" t="s">
        <v>94</v>
      </c>
      <c r="C29" s="91">
        <f>E29/12</f>
        <v>3100.4561416666693</v>
      </c>
      <c r="D29" s="91">
        <f>C29/C6</f>
        <v>1.3741329351888796</v>
      </c>
      <c r="E29" s="91">
        <f>F29</f>
        <v>37205.47370000003</v>
      </c>
      <c r="F29" s="91">
        <f>C12-F26</f>
        <v>37205.47370000003</v>
      </c>
      <c r="G29" s="3"/>
    </row>
    <row r="30" spans="1:7" ht="18.75">
      <c r="A30" s="2"/>
      <c r="B30" s="1"/>
      <c r="C30" s="15"/>
      <c r="D30" s="15"/>
      <c r="E30" s="3"/>
      <c r="F30" s="3"/>
      <c r="G30" s="3"/>
    </row>
    <row r="31" spans="1:7" ht="18.75">
      <c r="A31" s="2" t="s">
        <v>4</v>
      </c>
      <c r="B31" s="1" t="s">
        <v>104</v>
      </c>
      <c r="C31" s="15"/>
      <c r="D31" s="15">
        <f>E31/C6/12</f>
        <v>2.105216504897398</v>
      </c>
      <c r="E31" s="3">
        <f>F31</f>
        <v>57000</v>
      </c>
      <c r="F31" s="3">
        <v>57000</v>
      </c>
      <c r="G31" s="3"/>
    </row>
    <row r="32" spans="1:7" ht="18.75">
      <c r="A32" s="2" t="s">
        <v>8</v>
      </c>
      <c r="B32" s="1" t="s">
        <v>102</v>
      </c>
      <c r="C32" s="15"/>
      <c r="D32" s="15">
        <f>E32/C7/12</f>
        <v>0</v>
      </c>
      <c r="E32" s="3"/>
      <c r="F32" s="3"/>
      <c r="G32" s="3"/>
    </row>
    <row r="33" spans="1:7" ht="18.75">
      <c r="A33" s="2" t="s">
        <v>97</v>
      </c>
      <c r="B33" s="1" t="s">
        <v>103</v>
      </c>
      <c r="C33" s="15"/>
      <c r="D33" s="15">
        <f>E33/C6/12</f>
        <v>0</v>
      </c>
      <c r="E33" s="3"/>
      <c r="F33" s="3"/>
      <c r="G33" s="3"/>
    </row>
    <row r="34" spans="1:7" ht="18.75">
      <c r="A34" s="2" t="s">
        <v>98</v>
      </c>
      <c r="B34" s="1"/>
      <c r="C34" s="15"/>
      <c r="D34" s="15">
        <f>E34/C9/12</f>
        <v>0</v>
      </c>
      <c r="E34" s="3"/>
      <c r="F34" s="3"/>
      <c r="G34" s="3"/>
    </row>
    <row r="35" spans="1:7" ht="19.5" customHeight="1">
      <c r="A35" s="2"/>
      <c r="B35" s="1"/>
      <c r="C35" s="15"/>
      <c r="D35" s="15">
        <f>E35/C10/12</f>
        <v>0</v>
      </c>
      <c r="E35" s="3"/>
      <c r="F35" s="3"/>
      <c r="G35" s="3"/>
    </row>
    <row r="36" spans="1:7" ht="18.75">
      <c r="A36" s="2"/>
      <c r="B36" s="1"/>
      <c r="C36" s="15"/>
      <c r="D36" s="15">
        <f>E36/C11/12</f>
        <v>0</v>
      </c>
      <c r="E36" s="3"/>
      <c r="F36" s="3"/>
      <c r="G36" s="3"/>
    </row>
    <row r="37" spans="1:7" ht="18.75">
      <c r="A37" s="2"/>
      <c r="B37" s="1"/>
      <c r="C37" s="15"/>
      <c r="D37" s="15">
        <f>E37/C12/12</f>
        <v>0</v>
      </c>
      <c r="E37" s="3"/>
      <c r="F37" s="3"/>
      <c r="G37" s="3"/>
    </row>
    <row r="38" spans="1:7" ht="18.75">
      <c r="A38" s="2"/>
      <c r="B38" s="1"/>
      <c r="C38" s="15"/>
      <c r="D38" s="15">
        <f>E38/C6/12</f>
        <v>0</v>
      </c>
      <c r="E38" s="3"/>
      <c r="F38" s="3"/>
      <c r="G38" s="3"/>
    </row>
    <row r="39" spans="1:7" ht="18.75">
      <c r="A39" s="2"/>
      <c r="B39" s="1"/>
      <c r="C39" s="15"/>
      <c r="D39" s="15">
        <f>E39/C6/12</f>
        <v>0</v>
      </c>
      <c r="E39" s="3"/>
      <c r="F39" s="3"/>
      <c r="G39" s="3"/>
    </row>
    <row r="40" spans="1:7" ht="18.75">
      <c r="A40" s="17"/>
      <c r="B40" s="18"/>
      <c r="C40" s="14"/>
      <c r="D40" s="15">
        <f>E40/C6/12</f>
        <v>0</v>
      </c>
      <c r="E40" s="14"/>
      <c r="F40" s="14"/>
      <c r="G40" s="14"/>
    </row>
    <row r="41" spans="1:7" ht="18.75">
      <c r="A41" s="2"/>
      <c r="B41" s="1"/>
      <c r="C41" s="15"/>
      <c r="D41" s="15">
        <f>E41/C6/12</f>
        <v>0</v>
      </c>
      <c r="E41" s="3"/>
      <c r="F41" s="3"/>
      <c r="G41" s="3"/>
    </row>
    <row r="42" spans="1:7" ht="18.75">
      <c r="A42" s="11"/>
      <c r="B42" s="19"/>
      <c r="C42" s="14"/>
      <c r="D42" s="15">
        <f>E42/C17/12</f>
        <v>0</v>
      </c>
      <c r="E42" s="62"/>
      <c r="F42" s="20"/>
      <c r="G42" s="20"/>
    </row>
    <row r="43" spans="1:7" ht="18.75">
      <c r="A43" s="21"/>
      <c r="B43" s="22"/>
      <c r="C43" s="14"/>
      <c r="D43" s="15">
        <f>E43/C18/12</f>
        <v>0</v>
      </c>
      <c r="E43" s="62"/>
      <c r="F43" s="14"/>
      <c r="G43" s="14"/>
    </row>
    <row r="44" spans="1:7" ht="18.75">
      <c r="A44" s="21"/>
      <c r="B44" s="22"/>
      <c r="C44" s="23"/>
      <c r="D44" s="15">
        <f>E44/C19/12</f>
        <v>0</v>
      </c>
      <c r="E44" s="23"/>
      <c r="F44" s="23"/>
      <c r="G44" s="36"/>
    </row>
    <row r="45" spans="1:7" ht="18.75">
      <c r="A45" s="17"/>
      <c r="B45" s="22"/>
      <c r="C45" s="14"/>
      <c r="D45" s="15" t="e">
        <f>E45/#REF!/12</f>
        <v>#REF!</v>
      </c>
      <c r="E45" s="14"/>
      <c r="F45" s="14"/>
      <c r="G45" s="14"/>
    </row>
    <row r="46" spans="1:7" ht="18.75">
      <c r="A46" s="17"/>
      <c r="B46" s="131"/>
      <c r="C46" s="132"/>
      <c r="D46" s="133"/>
      <c r="E46" s="134"/>
      <c r="F46" s="55"/>
      <c r="G46" s="14"/>
    </row>
    <row r="47" spans="1:6" ht="15">
      <c r="A47" s="24"/>
      <c r="B47" s="24"/>
      <c r="C47" s="25"/>
      <c r="D47" s="25"/>
      <c r="E47" s="25"/>
      <c r="F47" s="25"/>
    </row>
    <row r="48" spans="1:4" ht="20.25">
      <c r="A48" s="24"/>
      <c r="B48" s="135" t="s">
        <v>34</v>
      </c>
      <c r="C48" s="135"/>
      <c r="D48" s="26">
        <v>500</v>
      </c>
    </row>
    <row r="49" spans="1:6" ht="15">
      <c r="A49" s="24"/>
      <c r="B49" s="24"/>
      <c r="C49" s="25"/>
      <c r="D49" s="25"/>
      <c r="E49" s="25"/>
      <c r="F49" s="25"/>
    </row>
    <row r="50" spans="1:7" ht="18.75">
      <c r="A50" s="27"/>
      <c r="B50" s="22" t="s">
        <v>28</v>
      </c>
      <c r="C50" s="93"/>
      <c r="D50" s="30"/>
      <c r="E50" s="30"/>
      <c r="F50" s="30"/>
      <c r="G50" s="31"/>
    </row>
    <row r="51" spans="1:7" ht="15">
      <c r="A51" s="27"/>
      <c r="B51" s="30"/>
      <c r="C51" s="30"/>
      <c r="D51" s="30"/>
      <c r="E51" s="31"/>
      <c r="F51" s="6"/>
      <c r="G51" s="6"/>
    </row>
    <row r="52" spans="1:7" ht="15">
      <c r="A52" s="27"/>
      <c r="B52" s="185"/>
      <c r="C52" s="186"/>
      <c r="D52" s="186"/>
      <c r="E52" s="187"/>
      <c r="F52" s="6"/>
      <c r="G52" s="6"/>
    </row>
    <row r="53" spans="1:7" ht="52.5" customHeight="1">
      <c r="A53" s="27"/>
      <c r="B53" s="192" t="s">
        <v>95</v>
      </c>
      <c r="C53" s="193"/>
      <c r="D53" s="193"/>
      <c r="E53" s="194"/>
      <c r="F53" s="6"/>
      <c r="G53" s="6"/>
    </row>
    <row r="54" spans="1:7" ht="48.75" customHeight="1">
      <c r="A54" s="57" t="s">
        <v>39</v>
      </c>
      <c r="B54" s="57"/>
      <c r="C54" s="35"/>
      <c r="D54" s="57"/>
      <c r="E54" s="30"/>
      <c r="F54" s="30"/>
      <c r="G54" s="31"/>
    </row>
    <row r="55" spans="1:6" ht="15">
      <c r="A55" s="24"/>
      <c r="B55" s="24"/>
      <c r="C55" s="35"/>
      <c r="D55" s="25"/>
      <c r="E55" s="25"/>
      <c r="F55" s="25"/>
    </row>
    <row r="56" spans="1:6" ht="15">
      <c r="A56" s="34"/>
      <c r="B56" s="34"/>
      <c r="C56" s="35"/>
      <c r="D56" s="35"/>
      <c r="E56" s="35"/>
      <c r="F56" s="35"/>
    </row>
    <row r="57" spans="1:6" ht="15">
      <c r="A57" s="34"/>
      <c r="B57" s="34"/>
      <c r="C57" s="35"/>
      <c r="D57" s="35"/>
      <c r="E57" s="35"/>
      <c r="F57" s="35"/>
    </row>
    <row r="58" spans="1:6" ht="15">
      <c r="A58" s="34"/>
      <c r="B58" s="34"/>
      <c r="C58" s="35"/>
      <c r="D58" s="35"/>
      <c r="E58" s="35"/>
      <c r="F58" s="35"/>
    </row>
    <row r="59" spans="1:6" ht="15">
      <c r="A59" s="34"/>
      <c r="B59" s="34"/>
      <c r="C59" s="35"/>
      <c r="D59" s="35"/>
      <c r="E59" s="35"/>
      <c r="F59" s="35"/>
    </row>
    <row r="60" spans="1:6" ht="15">
      <c r="A60" s="34"/>
      <c r="B60" s="34"/>
      <c r="C60" s="35"/>
      <c r="D60" s="35"/>
      <c r="E60" s="35"/>
      <c r="F60" s="35"/>
    </row>
    <row r="61" spans="1:6" s="5" customFormat="1" ht="15">
      <c r="A61" s="34"/>
      <c r="B61" s="34"/>
      <c r="C61" s="35"/>
      <c r="D61" s="35"/>
      <c r="E61" s="35"/>
      <c r="F61" s="35"/>
    </row>
    <row r="62" spans="1:6" s="5" customFormat="1" ht="15">
      <c r="A62" s="34"/>
      <c r="B62" s="34"/>
      <c r="C62" s="35"/>
      <c r="D62" s="35"/>
      <c r="E62" s="35"/>
      <c r="F62" s="35"/>
    </row>
    <row r="63" spans="1:6" s="5" customFormat="1" ht="15">
      <c r="A63" s="34"/>
      <c r="B63" s="34"/>
      <c r="C63" s="35"/>
      <c r="D63" s="35"/>
      <c r="E63" s="35"/>
      <c r="F63" s="35"/>
    </row>
    <row r="64" spans="1:6" s="5" customFormat="1" ht="15">
      <c r="A64" s="34"/>
      <c r="B64" s="34"/>
      <c r="C64" s="35"/>
      <c r="D64" s="35"/>
      <c r="E64" s="35"/>
      <c r="F64" s="35"/>
    </row>
    <row r="65" spans="1:6" ht="15">
      <c r="A65" s="34"/>
      <c r="B65" s="34"/>
      <c r="C65" s="35"/>
      <c r="D65" s="35"/>
      <c r="E65" s="35"/>
      <c r="F65" s="35"/>
    </row>
    <row r="66" spans="1:6" ht="15">
      <c r="A66" s="34"/>
      <c r="B66" s="34"/>
      <c r="C66" s="35"/>
      <c r="D66" s="35"/>
      <c r="E66" s="35"/>
      <c r="F66" s="35"/>
    </row>
    <row r="67" spans="3:6" ht="15">
      <c r="C67" s="35"/>
      <c r="D67" s="35"/>
      <c r="E67" s="35"/>
      <c r="F67" s="35"/>
    </row>
    <row r="68" spans="3:6" ht="15">
      <c r="C68" s="35"/>
      <c r="D68" s="35"/>
      <c r="E68" s="35"/>
      <c r="F68" s="35"/>
    </row>
    <row r="69" spans="3:6" ht="15">
      <c r="C69" s="35"/>
      <c r="D69" s="35"/>
      <c r="E69" s="35"/>
      <c r="F69" s="35"/>
    </row>
    <row r="70" spans="3:6" ht="15">
      <c r="C70" s="35"/>
      <c r="D70" s="35"/>
      <c r="E70" s="35"/>
      <c r="F70" s="35"/>
    </row>
    <row r="71" spans="3:6" ht="15">
      <c r="C71" s="35"/>
      <c r="D71" s="35"/>
      <c r="E71" s="35"/>
      <c r="F71" s="35"/>
    </row>
    <row r="72" spans="3:6" ht="15">
      <c r="C72" s="35"/>
      <c r="D72" s="35"/>
      <c r="E72" s="35"/>
      <c r="F72" s="35"/>
    </row>
    <row r="73" spans="3:6" ht="15">
      <c r="C73" s="35"/>
      <c r="D73" s="35"/>
      <c r="E73" s="35"/>
      <c r="F73" s="35"/>
    </row>
    <row r="74" spans="3:6" ht="15">
      <c r="C74" s="35"/>
      <c r="D74" s="35"/>
      <c r="E74" s="35"/>
      <c r="F74" s="35"/>
    </row>
    <row r="75" spans="3:6" ht="15">
      <c r="C75" s="35"/>
      <c r="D75" s="35"/>
      <c r="E75" s="35"/>
      <c r="F75" s="35"/>
    </row>
    <row r="76" spans="3:6" ht="15">
      <c r="C76" s="35"/>
      <c r="D76" s="35"/>
      <c r="E76" s="35"/>
      <c r="F76" s="35"/>
    </row>
    <row r="77" spans="3:6" ht="15">
      <c r="C77" s="35"/>
      <c r="D77" s="35"/>
      <c r="E77" s="35"/>
      <c r="F77" s="35"/>
    </row>
    <row r="78" spans="3:6" ht="15">
      <c r="C78" s="35"/>
      <c r="D78" s="35"/>
      <c r="E78" s="35"/>
      <c r="F78" s="35"/>
    </row>
    <row r="79" spans="3:6" ht="15">
      <c r="C79" s="35"/>
      <c r="D79" s="35"/>
      <c r="E79" s="35"/>
      <c r="F79" s="35"/>
    </row>
    <row r="80" spans="3:6" ht="15">
      <c r="C80" s="35"/>
      <c r="D80" s="35"/>
      <c r="E80" s="35"/>
      <c r="F80" s="35"/>
    </row>
    <row r="81" spans="3:6" ht="15">
      <c r="C81" s="35"/>
      <c r="D81" s="35"/>
      <c r="E81" s="35"/>
      <c r="F81" s="35"/>
    </row>
    <row r="82" spans="3:6" ht="15">
      <c r="C82" s="35"/>
      <c r="D82" s="35"/>
      <c r="E82" s="35"/>
      <c r="F82" s="35"/>
    </row>
    <row r="83" spans="3:6" ht="15">
      <c r="C83" s="35"/>
      <c r="D83" s="35"/>
      <c r="E83" s="35"/>
      <c r="F83" s="35"/>
    </row>
    <row r="84" spans="3:6" ht="15">
      <c r="C84" s="35"/>
      <c r="D84" s="35"/>
      <c r="E84" s="35"/>
      <c r="F84" s="35"/>
    </row>
    <row r="85" spans="3:6" ht="15">
      <c r="C85" s="35"/>
      <c r="D85" s="35"/>
      <c r="E85" s="35"/>
      <c r="F85" s="35"/>
    </row>
    <row r="86" spans="3:6" ht="15">
      <c r="C86" s="35"/>
      <c r="D86" s="35"/>
      <c r="E86" s="35"/>
      <c r="F86" s="35"/>
    </row>
    <row r="87" spans="3:6" ht="15">
      <c r="C87" s="35"/>
      <c r="D87" s="35"/>
      <c r="E87" s="35"/>
      <c r="F87" s="35"/>
    </row>
    <row r="88" spans="3:6" ht="15">
      <c r="C88" s="35"/>
      <c r="D88" s="35"/>
      <c r="E88" s="35"/>
      <c r="F88" s="35"/>
    </row>
    <row r="89" spans="3:6" ht="15">
      <c r="C89" s="35"/>
      <c r="D89" s="35"/>
      <c r="E89" s="35"/>
      <c r="F89" s="35"/>
    </row>
    <row r="90" spans="3:6" ht="15">
      <c r="C90" s="35"/>
      <c r="D90" s="35"/>
      <c r="E90" s="35"/>
      <c r="F90" s="35"/>
    </row>
    <row r="91" spans="3:6" ht="15">
      <c r="C91" s="35"/>
      <c r="D91" s="35"/>
      <c r="E91" s="35"/>
      <c r="F91" s="35"/>
    </row>
    <row r="92" spans="3:6" ht="15">
      <c r="C92" s="35"/>
      <c r="D92" s="35"/>
      <c r="E92" s="35"/>
      <c r="F92" s="35"/>
    </row>
    <row r="93" spans="3:6" ht="15">
      <c r="C93" s="35"/>
      <c r="D93" s="35"/>
      <c r="E93" s="35"/>
      <c r="F93" s="35"/>
    </row>
    <row r="94" spans="3:6" ht="15">
      <c r="C94" s="35"/>
      <c r="D94" s="35"/>
      <c r="E94" s="35"/>
      <c r="F94" s="35"/>
    </row>
    <row r="95" spans="3:6" ht="15">
      <c r="C95" s="35"/>
      <c r="D95" s="35"/>
      <c r="E95" s="35"/>
      <c r="F95" s="35"/>
    </row>
    <row r="96" spans="3:6" ht="15">
      <c r="C96" s="35"/>
      <c r="D96" s="35"/>
      <c r="E96" s="35"/>
      <c r="F96" s="35"/>
    </row>
    <row r="97" spans="3:6" ht="15">
      <c r="C97" s="35"/>
      <c r="D97" s="35"/>
      <c r="E97" s="35"/>
      <c r="F97" s="35"/>
    </row>
    <row r="98" spans="4:6" ht="15">
      <c r="D98" s="35"/>
      <c r="E98" s="35"/>
      <c r="F98" s="35"/>
    </row>
    <row r="99" spans="4:6" ht="15">
      <c r="D99" s="35"/>
      <c r="E99" s="35"/>
      <c r="F99" s="35"/>
    </row>
    <row r="100" spans="4:6" ht="15">
      <c r="D100" s="35"/>
      <c r="E100" s="35"/>
      <c r="F100" s="35"/>
    </row>
    <row r="101" spans="4:6" ht="15">
      <c r="D101" s="35"/>
      <c r="E101" s="35"/>
      <c r="F101" s="35"/>
    </row>
    <row r="102" spans="4:6" ht="15">
      <c r="D102" s="35"/>
      <c r="E102" s="35"/>
      <c r="F102" s="35"/>
    </row>
  </sheetData>
  <sheetProtection/>
  <mergeCells count="18">
    <mergeCell ref="C6:E6"/>
    <mergeCell ref="E1:G1"/>
    <mergeCell ref="A2:G2"/>
    <mergeCell ref="C4:E4"/>
    <mergeCell ref="C5:E5"/>
    <mergeCell ref="B53:E53"/>
    <mergeCell ref="B46:C46"/>
    <mergeCell ref="D46:E46"/>
    <mergeCell ref="B48:C48"/>
    <mergeCell ref="F15:F16"/>
    <mergeCell ref="G15:G16"/>
    <mergeCell ref="C8:E8"/>
    <mergeCell ref="B52:E52"/>
    <mergeCell ref="A13:G13"/>
    <mergeCell ref="A15:A16"/>
    <mergeCell ref="B15:B16"/>
    <mergeCell ref="C15:C16"/>
    <mergeCell ref="D15:E15"/>
  </mergeCells>
  <printOptions/>
  <pageMargins left="0.7" right="0.7" top="0.75" bottom="0.75" header="0.3" footer="0.3"/>
  <pageSetup horizontalDpi="600" verticalDpi="600" orientation="landscape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0"/>
  <sheetViews>
    <sheetView zoomScale="75" zoomScaleNormal="75" zoomScalePageLayoutView="0" workbookViewId="0" topLeftCell="A1">
      <selection activeCell="D23" sqref="D23"/>
    </sheetView>
  </sheetViews>
  <sheetFormatPr defaultColWidth="8.8515625" defaultRowHeight="15"/>
  <cols>
    <col min="1" max="1" width="5.00390625" style="4" customWidth="1"/>
    <col min="2" max="2" width="72.421875" style="4" customWidth="1"/>
    <col min="3" max="3" width="15.28125" style="4" customWidth="1"/>
    <col min="4" max="4" width="11.57421875" style="4" customWidth="1"/>
    <col min="5" max="5" width="15.140625" style="4" customWidth="1"/>
    <col min="6" max="6" width="16.00390625" style="4" customWidth="1"/>
    <col min="7" max="7" width="24.00390625" style="5" customWidth="1"/>
    <col min="8" max="8" width="11.140625" style="6" customWidth="1"/>
    <col min="9" max="9" width="12.8515625" style="6" customWidth="1"/>
    <col min="10" max="16384" width="8.8515625" style="6" customWidth="1"/>
  </cols>
  <sheetData>
    <row r="1" spans="5:7" ht="15">
      <c r="E1" s="152" t="s">
        <v>41</v>
      </c>
      <c r="F1" s="152"/>
      <c r="G1" s="152"/>
    </row>
    <row r="2" spans="1:7" ht="50.25" customHeight="1">
      <c r="A2" s="181" t="s">
        <v>105</v>
      </c>
      <c r="B2" s="181"/>
      <c r="C2" s="181"/>
      <c r="D2" s="181"/>
      <c r="E2" s="181"/>
      <c r="F2" s="181"/>
      <c r="G2" s="181"/>
    </row>
    <row r="3" spans="2:6" ht="15.75">
      <c r="B3" s="7"/>
      <c r="C3" s="8"/>
      <c r="D3" s="8"/>
      <c r="E3" s="8"/>
      <c r="F3" s="8"/>
    </row>
    <row r="4" spans="1:7" s="76" customFormat="1" ht="19.5">
      <c r="A4" s="72"/>
      <c r="B4" s="73" t="s">
        <v>0</v>
      </c>
      <c r="C4" s="182" t="s">
        <v>107</v>
      </c>
      <c r="D4" s="167"/>
      <c r="E4" s="167"/>
      <c r="F4" s="74"/>
      <c r="G4" s="75"/>
    </row>
    <row r="5" spans="1:7" s="76" customFormat="1" ht="19.5">
      <c r="A5" s="72"/>
      <c r="B5" s="73" t="s">
        <v>1</v>
      </c>
      <c r="C5" s="183">
        <v>4</v>
      </c>
      <c r="D5" s="184"/>
      <c r="E5" s="184"/>
      <c r="F5" s="77"/>
      <c r="G5" s="75"/>
    </row>
    <row r="6" spans="1:7" s="76" customFormat="1" ht="19.5">
      <c r="A6" s="72"/>
      <c r="B6" s="78" t="s">
        <v>2</v>
      </c>
      <c r="C6" s="183">
        <v>7165.3</v>
      </c>
      <c r="D6" s="184"/>
      <c r="E6" s="184"/>
      <c r="F6" s="77"/>
      <c r="G6" s="75"/>
    </row>
    <row r="7" spans="1:7" s="76" customFormat="1" ht="19.5">
      <c r="A7" s="72"/>
      <c r="B7" s="78" t="s">
        <v>89</v>
      </c>
      <c r="C7" s="79">
        <v>840</v>
      </c>
      <c r="D7" s="80"/>
      <c r="E7" s="81"/>
      <c r="F7" s="77"/>
      <c r="G7" s="75"/>
    </row>
    <row r="8" spans="1:7" s="76" customFormat="1" ht="45.75" customHeight="1">
      <c r="A8" s="72"/>
      <c r="B8" s="92" t="s">
        <v>96</v>
      </c>
      <c r="C8" s="177"/>
      <c r="D8" s="178"/>
      <c r="E8" s="179"/>
      <c r="F8" s="83"/>
      <c r="G8" s="75"/>
    </row>
    <row r="9" spans="1:7" s="76" customFormat="1" ht="18.75" customHeight="1">
      <c r="A9" s="72"/>
      <c r="B9" s="82" t="s">
        <v>91</v>
      </c>
      <c r="C9" s="84">
        <v>304200.31</v>
      </c>
      <c r="D9" s="85"/>
      <c r="E9" s="86"/>
      <c r="F9" s="83"/>
      <c r="G9" s="75"/>
    </row>
    <row r="10" spans="1:7" s="76" customFormat="1" ht="18.75">
      <c r="A10" s="72"/>
      <c r="B10" s="87" t="s">
        <v>87</v>
      </c>
      <c r="C10" s="88">
        <v>7.91</v>
      </c>
      <c r="D10" s="66"/>
      <c r="E10" s="46"/>
      <c r="F10" s="72"/>
      <c r="G10" s="75"/>
    </row>
    <row r="11" spans="1:7" s="76" customFormat="1" ht="18.75">
      <c r="A11" s="72"/>
      <c r="B11" s="87" t="s">
        <v>93</v>
      </c>
      <c r="C11" s="88">
        <f>12*D50</f>
        <v>0</v>
      </c>
      <c r="D11" s="66"/>
      <c r="E11" s="46"/>
      <c r="F11" s="72"/>
      <c r="G11" s="75"/>
    </row>
    <row r="12" spans="1:7" s="76" customFormat="1" ht="18.75">
      <c r="A12" s="72"/>
      <c r="B12" s="87" t="s">
        <v>88</v>
      </c>
      <c r="C12" s="89">
        <f>C6*C10*12</f>
        <v>680130.2760000001</v>
      </c>
      <c r="D12" s="66">
        <f>C12/12</f>
        <v>56677.52300000001</v>
      </c>
      <c r="E12" s="46"/>
      <c r="F12" s="72"/>
      <c r="G12" s="75"/>
    </row>
    <row r="13" spans="1:7" ht="15">
      <c r="A13" s="188"/>
      <c r="B13" s="189"/>
      <c r="C13" s="189"/>
      <c r="D13" s="189"/>
      <c r="E13" s="155"/>
      <c r="F13" s="155"/>
      <c r="G13" s="155"/>
    </row>
    <row r="14" spans="1:7" ht="15">
      <c r="A14" s="69"/>
      <c r="B14" s="70"/>
      <c r="C14" s="70"/>
      <c r="D14" s="63"/>
      <c r="E14" s="64"/>
      <c r="F14" s="71"/>
      <c r="G14" s="71"/>
    </row>
    <row r="15" spans="1:7" ht="65.25" customHeight="1">
      <c r="A15" s="139" t="s">
        <v>4</v>
      </c>
      <c r="B15" s="141" t="s">
        <v>5</v>
      </c>
      <c r="C15" s="143" t="s">
        <v>32</v>
      </c>
      <c r="D15" s="145" t="s">
        <v>43</v>
      </c>
      <c r="E15" s="146"/>
      <c r="F15" s="143" t="s">
        <v>80</v>
      </c>
      <c r="G15" s="147" t="s">
        <v>52</v>
      </c>
    </row>
    <row r="16" spans="1:7" ht="45" customHeight="1">
      <c r="A16" s="140"/>
      <c r="B16" s="142"/>
      <c r="C16" s="144"/>
      <c r="D16" s="37" t="s">
        <v>6</v>
      </c>
      <c r="E16" s="45" t="s">
        <v>42</v>
      </c>
      <c r="F16" s="144"/>
      <c r="G16" s="148"/>
    </row>
    <row r="17" spans="1:7" ht="27" customHeight="1">
      <c r="A17" s="12" t="s">
        <v>7</v>
      </c>
      <c r="B17" s="13" t="s">
        <v>31</v>
      </c>
      <c r="C17" s="15">
        <f>D17*C6</f>
        <v>33246.992</v>
      </c>
      <c r="D17" s="15">
        <v>4.64</v>
      </c>
      <c r="E17" s="15">
        <f>C17*12</f>
        <v>398963.904</v>
      </c>
      <c r="F17" s="15">
        <f>C17*12</f>
        <v>398963.904</v>
      </c>
      <c r="G17" s="40"/>
    </row>
    <row r="18" spans="1:7" ht="18.75">
      <c r="A18" s="17" t="s">
        <v>10</v>
      </c>
      <c r="B18" s="18" t="s">
        <v>11</v>
      </c>
      <c r="C18" s="15">
        <f>0.47*C6</f>
        <v>3367.691</v>
      </c>
      <c r="D18" s="15">
        <v>0.47</v>
      </c>
      <c r="E18" s="15">
        <f>C18*12</f>
        <v>40412.292</v>
      </c>
      <c r="F18" s="15">
        <f aca="true" t="shared" si="0" ref="F18:F27">C18*12</f>
        <v>40412.292</v>
      </c>
      <c r="G18" s="3"/>
    </row>
    <row r="19" spans="1:7" ht="19.5" customHeight="1">
      <c r="A19" s="17" t="s">
        <v>12</v>
      </c>
      <c r="B19" s="18" t="s">
        <v>33</v>
      </c>
      <c r="C19" s="15">
        <v>1350</v>
      </c>
      <c r="D19" s="15">
        <f>C19/C6</f>
        <v>0.18840802199489204</v>
      </c>
      <c r="E19" s="15">
        <f>C19*12</f>
        <v>16200</v>
      </c>
      <c r="F19" s="15">
        <f t="shared" si="0"/>
        <v>16200</v>
      </c>
      <c r="G19" s="3"/>
    </row>
    <row r="20" spans="1:7" ht="19.5" customHeight="1">
      <c r="A20" s="2" t="s">
        <v>13</v>
      </c>
      <c r="B20" s="46" t="s">
        <v>58</v>
      </c>
      <c r="C20" s="15">
        <f>E20/12</f>
        <v>111</v>
      </c>
      <c r="D20" s="15">
        <f>C20/C6</f>
        <v>0.015491326252913346</v>
      </c>
      <c r="E20" s="3">
        <v>1332</v>
      </c>
      <c r="F20" s="15">
        <f t="shared" si="0"/>
        <v>1332</v>
      </c>
      <c r="G20" s="3"/>
    </row>
    <row r="21" spans="1:7" ht="18.75">
      <c r="A21" s="2" t="s">
        <v>14</v>
      </c>
      <c r="B21" s="1" t="s">
        <v>38</v>
      </c>
      <c r="C21" s="15">
        <f>E21/12</f>
        <v>164.5</v>
      </c>
      <c r="D21" s="15">
        <f>C21/C6</f>
        <v>0.02295786638382203</v>
      </c>
      <c r="E21" s="15">
        <f>C7*2.35</f>
        <v>1974</v>
      </c>
      <c r="F21" s="15">
        <f t="shared" si="0"/>
        <v>1974</v>
      </c>
      <c r="G21" s="3"/>
    </row>
    <row r="22" spans="1:7" ht="16.5" customHeight="1">
      <c r="A22" s="2" t="s">
        <v>45</v>
      </c>
      <c r="B22" s="1" t="s">
        <v>85</v>
      </c>
      <c r="C22" s="15">
        <f>E22/12</f>
        <v>113.40000000000002</v>
      </c>
      <c r="D22" s="15">
        <f>C22/C6</f>
        <v>0.015826273847570935</v>
      </c>
      <c r="E22" s="15">
        <f>C7*1.62</f>
        <v>1360.8000000000002</v>
      </c>
      <c r="F22" s="15">
        <f t="shared" si="0"/>
        <v>1360.8000000000002</v>
      </c>
      <c r="G22" s="3"/>
    </row>
    <row r="23" spans="1:7" s="52" customFormat="1" ht="18.75">
      <c r="A23" s="2"/>
      <c r="B23" s="1" t="s">
        <v>37</v>
      </c>
      <c r="C23" s="15">
        <f>C12*12%/12</f>
        <v>6801.30276</v>
      </c>
      <c r="D23" s="15">
        <f>C23/C6</f>
        <v>0.9491999999999999</v>
      </c>
      <c r="E23" s="3">
        <f>C12*12%</f>
        <v>81615.63312</v>
      </c>
      <c r="F23" s="15">
        <f t="shared" si="0"/>
        <v>81615.63312</v>
      </c>
      <c r="G23" s="3"/>
    </row>
    <row r="24" spans="1:7" ht="37.5">
      <c r="A24" s="2"/>
      <c r="B24" s="1" t="s">
        <v>83</v>
      </c>
      <c r="C24" s="15">
        <f>C12*0.9%/12</f>
        <v>510.0977070000001</v>
      </c>
      <c r="D24" s="15">
        <f>C24/C6</f>
        <v>0.07119000000000002</v>
      </c>
      <c r="E24" s="3">
        <f>C12*0.9%</f>
        <v>6121.1724840000015</v>
      </c>
      <c r="F24" s="15">
        <f t="shared" si="0"/>
        <v>6121.1724840000015</v>
      </c>
      <c r="G24" s="3"/>
    </row>
    <row r="25" spans="1:7" s="52" customFormat="1" ht="21" customHeight="1">
      <c r="A25" s="2"/>
      <c r="B25" s="1" t="s">
        <v>84</v>
      </c>
      <c r="C25" s="15">
        <f>C12*2.5%/12</f>
        <v>1416.9380750000003</v>
      </c>
      <c r="D25" s="15">
        <f>C25/C6</f>
        <v>0.19775000000000004</v>
      </c>
      <c r="E25" s="3">
        <f>C25*12</f>
        <v>17003.256900000004</v>
      </c>
      <c r="F25" s="15">
        <f t="shared" si="0"/>
        <v>17003.256900000004</v>
      </c>
      <c r="G25" s="3"/>
    </row>
    <row r="26" spans="1:7" s="51" customFormat="1" ht="20.25" customHeight="1">
      <c r="A26" s="47"/>
      <c r="B26" s="48" t="s">
        <v>86</v>
      </c>
      <c r="C26" s="49">
        <f>E26/12</f>
        <v>253.50025833333333</v>
      </c>
      <c r="D26" s="49">
        <f>E26/C6/12</f>
        <v>0.03537887573909443</v>
      </c>
      <c r="E26" s="50">
        <f>C9*1%</f>
        <v>3042.0031</v>
      </c>
      <c r="F26" s="15">
        <f t="shared" si="0"/>
        <v>3042.0031</v>
      </c>
      <c r="G26" s="50"/>
    </row>
    <row r="27" spans="1:7" ht="18.75">
      <c r="A27" s="2"/>
      <c r="B27" s="1" t="s">
        <v>90</v>
      </c>
      <c r="C27" s="15">
        <v>3752.6</v>
      </c>
      <c r="D27" s="15">
        <f>E27/C6/12</f>
        <v>0.5237184765466902</v>
      </c>
      <c r="E27" s="3">
        <f>C27*12</f>
        <v>45031.2</v>
      </c>
      <c r="F27" s="15">
        <f t="shared" si="0"/>
        <v>45031.2</v>
      </c>
      <c r="G27" s="3"/>
    </row>
    <row r="28" spans="1:7" s="68" customFormat="1" ht="18.75">
      <c r="A28" s="65"/>
      <c r="B28" s="66" t="s">
        <v>92</v>
      </c>
      <c r="C28" s="14">
        <f>SUM(C17:C27)</f>
        <v>51088.02180033333</v>
      </c>
      <c r="D28" s="14">
        <f>SUM(D17:D27)</f>
        <v>7.129920840764983</v>
      </c>
      <c r="E28" s="14">
        <f>SUM(E17:E27)</f>
        <v>613056.2616039999</v>
      </c>
      <c r="F28" s="14">
        <f>SUM(F17:F27)</f>
        <v>613056.2616039999</v>
      </c>
      <c r="G28" s="67"/>
    </row>
    <row r="29" spans="1:7" s="52" customFormat="1" ht="19.5" customHeight="1">
      <c r="A29" s="2"/>
      <c r="B29" s="1"/>
      <c r="C29" s="15"/>
      <c r="D29" s="15"/>
      <c r="E29" s="3"/>
      <c r="F29" s="3"/>
      <c r="G29" s="3"/>
    </row>
    <row r="30" spans="1:7" s="52" customFormat="1" ht="19.5" customHeight="1">
      <c r="A30" s="2"/>
      <c r="B30" s="1"/>
      <c r="C30" s="15"/>
      <c r="D30" s="15"/>
      <c r="E30" s="3"/>
      <c r="F30" s="3"/>
      <c r="G30" s="3"/>
    </row>
    <row r="31" spans="1:7" ht="37.5">
      <c r="A31" s="2"/>
      <c r="B31" s="90" t="s">
        <v>94</v>
      </c>
      <c r="C31" s="91">
        <f>(C10-D28)*C6+D50</f>
        <v>5589.501199666667</v>
      </c>
      <c r="D31" s="91">
        <f>C31/C6</f>
        <v>0.7800791592350169</v>
      </c>
      <c r="E31" s="91">
        <f>C31*12</f>
        <v>67074.01439600001</v>
      </c>
      <c r="F31" s="91">
        <f>E31</f>
        <v>67074.01439600001</v>
      </c>
      <c r="G31" s="3"/>
    </row>
    <row r="32" spans="1:7" ht="18.75">
      <c r="A32" s="2"/>
      <c r="B32" s="1"/>
      <c r="C32" s="15"/>
      <c r="D32" s="15"/>
      <c r="E32" s="3"/>
      <c r="F32" s="3"/>
      <c r="G32" s="3"/>
    </row>
    <row r="33" spans="1:7" ht="18.75">
      <c r="A33" s="2"/>
      <c r="B33" s="1"/>
      <c r="C33" s="15"/>
      <c r="D33" s="15"/>
      <c r="E33" s="3"/>
      <c r="F33" s="3"/>
      <c r="G33" s="3"/>
    </row>
    <row r="34" spans="1:7" ht="18.75">
      <c r="A34" s="2"/>
      <c r="B34" s="1"/>
      <c r="C34" s="15"/>
      <c r="D34" s="15"/>
      <c r="E34" s="3"/>
      <c r="F34" s="3"/>
      <c r="G34" s="3"/>
    </row>
    <row r="35" spans="1:7" ht="18.75">
      <c r="A35" s="2"/>
      <c r="B35" s="1"/>
      <c r="C35" s="15"/>
      <c r="D35" s="15"/>
      <c r="E35" s="3"/>
      <c r="F35" s="3"/>
      <c r="G35" s="3"/>
    </row>
    <row r="36" spans="1:7" ht="18.75">
      <c r="A36" s="2"/>
      <c r="B36" s="1"/>
      <c r="C36" s="15"/>
      <c r="D36" s="15"/>
      <c r="E36" s="3"/>
      <c r="F36" s="3"/>
      <c r="G36" s="3"/>
    </row>
    <row r="37" spans="1:7" ht="19.5" customHeight="1">
      <c r="A37" s="2"/>
      <c r="B37" s="1"/>
      <c r="C37" s="15"/>
      <c r="D37" s="15"/>
      <c r="E37" s="3"/>
      <c r="F37" s="3"/>
      <c r="G37" s="3"/>
    </row>
    <row r="38" spans="1:7" ht="18.75">
      <c r="A38" s="2"/>
      <c r="B38" s="1"/>
      <c r="C38" s="15"/>
      <c r="D38" s="15"/>
      <c r="E38" s="3"/>
      <c r="F38" s="3"/>
      <c r="G38" s="3"/>
    </row>
    <row r="39" spans="1:7" ht="18.75">
      <c r="A39" s="2"/>
      <c r="B39" s="1"/>
      <c r="C39" s="15"/>
      <c r="D39" s="15"/>
      <c r="E39" s="3"/>
      <c r="F39" s="3"/>
      <c r="G39" s="3"/>
    </row>
    <row r="40" spans="1:7" ht="18.75">
      <c r="A40" s="2"/>
      <c r="B40" s="1"/>
      <c r="C40" s="15"/>
      <c r="D40" s="15"/>
      <c r="E40" s="3"/>
      <c r="F40" s="3"/>
      <c r="G40" s="3"/>
    </row>
    <row r="41" spans="1:7" ht="18.75">
      <c r="A41" s="2"/>
      <c r="B41" s="1"/>
      <c r="C41" s="15"/>
      <c r="D41" s="15"/>
      <c r="E41" s="3"/>
      <c r="F41" s="3"/>
      <c r="G41" s="3"/>
    </row>
    <row r="42" spans="1:7" ht="18.75">
      <c r="A42" s="17"/>
      <c r="B42" s="18"/>
      <c r="C42" s="14"/>
      <c r="D42" s="14"/>
      <c r="E42" s="14"/>
      <c r="F42" s="14"/>
      <c r="G42" s="14"/>
    </row>
    <row r="43" spans="1:7" ht="18.75">
      <c r="A43" s="2"/>
      <c r="B43" s="1"/>
      <c r="C43" s="15"/>
      <c r="D43" s="15"/>
      <c r="E43" s="3"/>
      <c r="F43" s="3"/>
      <c r="G43" s="3"/>
    </row>
    <row r="44" spans="1:7" ht="18.75">
      <c r="A44" s="11"/>
      <c r="B44" s="19"/>
      <c r="C44" s="14"/>
      <c r="D44" s="20"/>
      <c r="E44" s="62"/>
      <c r="F44" s="20"/>
      <c r="G44" s="20"/>
    </row>
    <row r="45" spans="1:7" ht="18.75">
      <c r="A45" s="21"/>
      <c r="B45" s="22"/>
      <c r="C45" s="14"/>
      <c r="D45" s="14"/>
      <c r="E45" s="62"/>
      <c r="F45" s="14"/>
      <c r="G45" s="14"/>
    </row>
    <row r="46" spans="1:7" ht="18.75">
      <c r="A46" s="21"/>
      <c r="B46" s="22"/>
      <c r="C46" s="23"/>
      <c r="D46" s="15"/>
      <c r="E46" s="23"/>
      <c r="F46" s="23"/>
      <c r="G46" s="36"/>
    </row>
    <row r="47" spans="1:7" ht="18.75">
      <c r="A47" s="17"/>
      <c r="B47" s="22"/>
      <c r="C47" s="14"/>
      <c r="D47" s="14"/>
      <c r="E47" s="14"/>
      <c r="F47" s="14"/>
      <c r="G47" s="14"/>
    </row>
    <row r="48" spans="1:7" ht="18.75">
      <c r="A48" s="17"/>
      <c r="B48" s="131"/>
      <c r="C48" s="132"/>
      <c r="D48" s="133"/>
      <c r="E48" s="134"/>
      <c r="F48" s="55"/>
      <c r="G48" s="14"/>
    </row>
    <row r="49" spans="1:6" ht="15">
      <c r="A49" s="24"/>
      <c r="B49" s="24"/>
      <c r="C49" s="25"/>
      <c r="D49" s="25"/>
      <c r="E49" s="25"/>
      <c r="F49" s="25"/>
    </row>
    <row r="50" spans="1:4" ht="20.25">
      <c r="A50" s="24"/>
      <c r="B50" s="135" t="s">
        <v>34</v>
      </c>
      <c r="C50" s="135"/>
      <c r="D50" s="26">
        <f>C52/100*88</f>
        <v>0</v>
      </c>
    </row>
    <row r="51" spans="1:6" ht="15">
      <c r="A51" s="24"/>
      <c r="B51" s="24"/>
      <c r="C51" s="25"/>
      <c r="D51" s="25"/>
      <c r="E51" s="25"/>
      <c r="F51" s="25"/>
    </row>
    <row r="52" spans="1:7" ht="18.75">
      <c r="A52" s="27"/>
      <c r="B52" s="22" t="s">
        <v>28</v>
      </c>
      <c r="C52" s="93"/>
      <c r="D52" s="30"/>
      <c r="E52" s="30"/>
      <c r="F52" s="30"/>
      <c r="G52" s="31"/>
    </row>
    <row r="53" spans="1:7" ht="18.75">
      <c r="A53" s="27"/>
      <c r="B53" s="95" t="s">
        <v>51</v>
      </c>
      <c r="C53" s="59"/>
      <c r="D53" s="30"/>
      <c r="E53" s="30"/>
      <c r="F53" s="30"/>
      <c r="G53" s="31"/>
    </row>
    <row r="54" spans="1:7" ht="18.75">
      <c r="A54" s="27"/>
      <c r="B54" s="18" t="s">
        <v>64</v>
      </c>
      <c r="C54" s="59"/>
      <c r="D54" s="30"/>
      <c r="E54" s="30"/>
      <c r="F54" s="30"/>
      <c r="G54" s="31"/>
    </row>
    <row r="55" spans="1:7" ht="18.75">
      <c r="A55" s="27"/>
      <c r="B55" s="22" t="s">
        <v>29</v>
      </c>
      <c r="C55" s="59"/>
      <c r="D55" s="30"/>
      <c r="E55" s="30"/>
      <c r="F55" s="30"/>
      <c r="G55" s="31"/>
    </row>
    <row r="56" spans="1:7" ht="18.75">
      <c r="A56" s="27"/>
      <c r="B56" s="18" t="s">
        <v>30</v>
      </c>
      <c r="C56" s="60"/>
      <c r="D56" s="30"/>
      <c r="E56" s="30"/>
      <c r="F56" s="30"/>
      <c r="G56" s="31"/>
    </row>
    <row r="57" spans="1:7" ht="18.75">
      <c r="A57" s="27"/>
      <c r="B57" s="18" t="s">
        <v>65</v>
      </c>
      <c r="C57" s="59"/>
      <c r="D57" s="30"/>
      <c r="E57" s="30"/>
      <c r="F57" s="30"/>
      <c r="G57" s="31"/>
    </row>
    <row r="58" spans="1:7" ht="18.75">
      <c r="A58" s="27"/>
      <c r="B58" s="18" t="s">
        <v>82</v>
      </c>
      <c r="C58" s="59"/>
      <c r="D58" s="30"/>
      <c r="E58" s="30"/>
      <c r="F58" s="30"/>
      <c r="G58" s="31"/>
    </row>
    <row r="59" spans="1:7" ht="15">
      <c r="A59" s="27"/>
      <c r="B59" s="30"/>
      <c r="C59" s="30"/>
      <c r="D59" s="30"/>
      <c r="E59" s="31"/>
      <c r="F59" s="6"/>
      <c r="G59" s="6"/>
    </row>
    <row r="60" spans="1:7" ht="15">
      <c r="A60" s="27"/>
      <c r="B60" s="185"/>
      <c r="C60" s="186"/>
      <c r="D60" s="186"/>
      <c r="E60" s="187"/>
      <c r="F60" s="6"/>
      <c r="G60" s="6"/>
    </row>
    <row r="61" spans="1:7" ht="52.5" customHeight="1">
      <c r="A61" s="27"/>
      <c r="B61" s="192" t="s">
        <v>95</v>
      </c>
      <c r="C61" s="193"/>
      <c r="D61" s="193"/>
      <c r="E61" s="194"/>
      <c r="F61" s="6"/>
      <c r="G61" s="6"/>
    </row>
    <row r="62" spans="1:7" ht="48.75" customHeight="1">
      <c r="A62" s="57" t="s">
        <v>39</v>
      </c>
      <c r="B62" s="57"/>
      <c r="C62" s="35"/>
      <c r="D62" s="57"/>
      <c r="E62" s="30"/>
      <c r="F62" s="30"/>
      <c r="G62" s="31"/>
    </row>
    <row r="63" spans="1:6" ht="15">
      <c r="A63" s="24"/>
      <c r="B63" s="24"/>
      <c r="C63" s="35"/>
      <c r="D63" s="25"/>
      <c r="E63" s="25"/>
      <c r="F63" s="25"/>
    </row>
    <row r="64" spans="1:6" ht="15">
      <c r="A64" s="34"/>
      <c r="B64" s="34"/>
      <c r="C64" s="35"/>
      <c r="D64" s="35"/>
      <c r="E64" s="35"/>
      <c r="F64" s="35"/>
    </row>
    <row r="65" spans="1:6" ht="15">
      <c r="A65" s="34"/>
      <c r="B65" s="34"/>
      <c r="C65" s="35"/>
      <c r="D65" s="35"/>
      <c r="E65" s="35"/>
      <c r="F65" s="35"/>
    </row>
    <row r="66" spans="1:6" ht="15">
      <c r="A66" s="34"/>
      <c r="B66" s="34"/>
      <c r="C66" s="35"/>
      <c r="D66" s="35"/>
      <c r="E66" s="35"/>
      <c r="F66" s="35"/>
    </row>
    <row r="67" spans="1:6" ht="15">
      <c r="A67" s="34"/>
      <c r="B67" s="34"/>
      <c r="C67" s="35"/>
      <c r="D67" s="35"/>
      <c r="E67" s="35"/>
      <c r="F67" s="35"/>
    </row>
    <row r="68" spans="1:6" ht="15">
      <c r="A68" s="34"/>
      <c r="B68" s="34"/>
      <c r="C68" s="35"/>
      <c r="D68" s="35"/>
      <c r="E68" s="35"/>
      <c r="F68" s="35"/>
    </row>
    <row r="69" spans="1:6" ht="15">
      <c r="A69" s="34"/>
      <c r="B69" s="34"/>
      <c r="C69" s="35"/>
      <c r="D69" s="35"/>
      <c r="E69" s="35"/>
      <c r="F69" s="35"/>
    </row>
    <row r="70" spans="1:6" ht="15">
      <c r="A70" s="34"/>
      <c r="B70" s="34"/>
      <c r="C70" s="35"/>
      <c r="D70" s="35"/>
      <c r="E70" s="35"/>
      <c r="F70" s="35"/>
    </row>
    <row r="71" spans="1:6" ht="15">
      <c r="A71" s="34"/>
      <c r="B71" s="34"/>
      <c r="C71" s="35"/>
      <c r="D71" s="35"/>
      <c r="E71" s="35"/>
      <c r="F71" s="35"/>
    </row>
    <row r="72" spans="1:6" ht="15">
      <c r="A72" s="34"/>
      <c r="B72" s="34"/>
      <c r="C72" s="35"/>
      <c r="D72" s="35"/>
      <c r="E72" s="35"/>
      <c r="F72" s="35"/>
    </row>
    <row r="73" spans="1:6" ht="15">
      <c r="A73" s="34"/>
      <c r="B73" s="34"/>
      <c r="C73" s="35"/>
      <c r="D73" s="35"/>
      <c r="E73" s="35"/>
      <c r="F73" s="35"/>
    </row>
    <row r="74" spans="1:6" ht="15">
      <c r="A74" s="34"/>
      <c r="B74" s="34"/>
      <c r="C74" s="35"/>
      <c r="D74" s="35"/>
      <c r="E74" s="35"/>
      <c r="F74" s="35"/>
    </row>
    <row r="75" spans="3:6" ht="15">
      <c r="C75" s="35"/>
      <c r="D75" s="35"/>
      <c r="E75" s="35"/>
      <c r="F75" s="35"/>
    </row>
    <row r="76" spans="3:6" ht="15">
      <c r="C76" s="35"/>
      <c r="D76" s="35"/>
      <c r="E76" s="35"/>
      <c r="F76" s="35"/>
    </row>
    <row r="77" spans="3:6" ht="15">
      <c r="C77" s="35"/>
      <c r="D77" s="35"/>
      <c r="E77" s="35"/>
      <c r="F77" s="35"/>
    </row>
    <row r="78" spans="3:6" ht="15">
      <c r="C78" s="35"/>
      <c r="D78" s="35"/>
      <c r="E78" s="35"/>
      <c r="F78" s="35"/>
    </row>
    <row r="79" spans="3:6" ht="15">
      <c r="C79" s="35"/>
      <c r="D79" s="35"/>
      <c r="E79" s="35"/>
      <c r="F79" s="35"/>
    </row>
    <row r="80" spans="3:6" ht="15">
      <c r="C80" s="35"/>
      <c r="D80" s="35"/>
      <c r="E80" s="35"/>
      <c r="F80" s="35"/>
    </row>
    <row r="81" spans="3:6" ht="15">
      <c r="C81" s="35"/>
      <c r="D81" s="35"/>
      <c r="E81" s="35"/>
      <c r="F81" s="35"/>
    </row>
    <row r="82" spans="3:6" ht="15">
      <c r="C82" s="35"/>
      <c r="D82" s="35"/>
      <c r="E82" s="35"/>
      <c r="F82" s="35"/>
    </row>
    <row r="83" spans="3:6" ht="15">
      <c r="C83" s="35"/>
      <c r="D83" s="35"/>
      <c r="E83" s="35"/>
      <c r="F83" s="35"/>
    </row>
    <row r="84" spans="3:6" ht="15">
      <c r="C84" s="35"/>
      <c r="D84" s="35"/>
      <c r="E84" s="35"/>
      <c r="F84" s="35"/>
    </row>
    <row r="85" spans="3:6" ht="15">
      <c r="C85" s="35"/>
      <c r="D85" s="35"/>
      <c r="E85" s="35"/>
      <c r="F85" s="35"/>
    </row>
    <row r="86" spans="3:6" ht="15">
      <c r="C86" s="35"/>
      <c r="D86" s="35"/>
      <c r="E86" s="35"/>
      <c r="F86" s="35"/>
    </row>
    <row r="87" spans="3:6" ht="15">
      <c r="C87" s="35"/>
      <c r="D87" s="35"/>
      <c r="E87" s="35"/>
      <c r="F87" s="35"/>
    </row>
    <row r="88" spans="3:6" ht="15">
      <c r="C88" s="35"/>
      <c r="D88" s="35"/>
      <c r="E88" s="35"/>
      <c r="F88" s="35"/>
    </row>
    <row r="89" spans="3:6" ht="15">
      <c r="C89" s="35"/>
      <c r="D89" s="35"/>
      <c r="E89" s="35"/>
      <c r="F89" s="35"/>
    </row>
    <row r="90" spans="3:6" ht="15">
      <c r="C90" s="35"/>
      <c r="D90" s="35"/>
      <c r="E90" s="35"/>
      <c r="F90" s="35"/>
    </row>
    <row r="91" spans="3:6" ht="15">
      <c r="C91" s="35"/>
      <c r="D91" s="35"/>
      <c r="E91" s="35"/>
      <c r="F91" s="35"/>
    </row>
    <row r="92" spans="3:6" ht="15">
      <c r="C92" s="35"/>
      <c r="D92" s="35"/>
      <c r="E92" s="35"/>
      <c r="F92" s="35"/>
    </row>
    <row r="93" spans="3:6" ht="15">
      <c r="C93" s="35"/>
      <c r="D93" s="35"/>
      <c r="E93" s="35"/>
      <c r="F93" s="35"/>
    </row>
    <row r="94" spans="3:6" ht="15">
      <c r="C94" s="35"/>
      <c r="D94" s="35"/>
      <c r="E94" s="35"/>
      <c r="F94" s="35"/>
    </row>
    <row r="95" spans="3:6" ht="15">
      <c r="C95" s="35"/>
      <c r="D95" s="35"/>
      <c r="E95" s="35"/>
      <c r="F95" s="35"/>
    </row>
    <row r="96" spans="3:6" ht="15">
      <c r="C96" s="35"/>
      <c r="D96" s="35"/>
      <c r="E96" s="35"/>
      <c r="F96" s="35"/>
    </row>
    <row r="97" spans="3:6" ht="15">
      <c r="C97" s="35"/>
      <c r="D97" s="35"/>
      <c r="E97" s="35"/>
      <c r="F97" s="35"/>
    </row>
    <row r="98" spans="3:6" ht="15">
      <c r="C98" s="35"/>
      <c r="D98" s="35"/>
      <c r="E98" s="35"/>
      <c r="F98" s="35"/>
    </row>
    <row r="99" spans="3:6" ht="15">
      <c r="C99" s="35"/>
      <c r="D99" s="35"/>
      <c r="E99" s="35"/>
      <c r="F99" s="35"/>
    </row>
    <row r="100" spans="3:6" ht="15">
      <c r="C100" s="35"/>
      <c r="D100" s="35"/>
      <c r="E100" s="35"/>
      <c r="F100" s="35"/>
    </row>
    <row r="101" spans="3:6" ht="15">
      <c r="C101" s="35"/>
      <c r="D101" s="35"/>
      <c r="E101" s="35"/>
      <c r="F101" s="35"/>
    </row>
    <row r="102" spans="3:6" ht="15">
      <c r="C102" s="35"/>
      <c r="D102" s="35"/>
      <c r="E102" s="35"/>
      <c r="F102" s="35"/>
    </row>
    <row r="103" spans="3:6" ht="15">
      <c r="C103" s="35"/>
      <c r="D103" s="35"/>
      <c r="E103" s="35"/>
      <c r="F103" s="35"/>
    </row>
    <row r="104" spans="3:6" ht="15">
      <c r="C104" s="35"/>
      <c r="D104" s="35"/>
      <c r="E104" s="35"/>
      <c r="F104" s="35"/>
    </row>
    <row r="105" spans="3:6" ht="15">
      <c r="C105" s="35"/>
      <c r="D105" s="35"/>
      <c r="E105" s="35"/>
      <c r="F105" s="35"/>
    </row>
    <row r="106" spans="4:6" ht="15">
      <c r="D106" s="35"/>
      <c r="E106" s="35"/>
      <c r="F106" s="35"/>
    </row>
    <row r="107" spans="4:6" ht="15">
      <c r="D107" s="35"/>
      <c r="E107" s="35"/>
      <c r="F107" s="35"/>
    </row>
    <row r="108" spans="4:6" ht="15">
      <c r="D108" s="35"/>
      <c r="E108" s="35"/>
      <c r="F108" s="35"/>
    </row>
    <row r="109" spans="4:6" ht="15">
      <c r="D109" s="35"/>
      <c r="E109" s="35"/>
      <c r="F109" s="35"/>
    </row>
    <row r="110" spans="4:6" ht="15">
      <c r="D110" s="35"/>
      <c r="E110" s="35"/>
      <c r="F110" s="35"/>
    </row>
  </sheetData>
  <sheetProtection/>
  <mergeCells count="18">
    <mergeCell ref="B48:C48"/>
    <mergeCell ref="D48:E48"/>
    <mergeCell ref="C8:E8"/>
    <mergeCell ref="E1:G1"/>
    <mergeCell ref="A2:G2"/>
    <mergeCell ref="C4:E4"/>
    <mergeCell ref="C5:E5"/>
    <mergeCell ref="C6:E6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</mergeCells>
  <printOptions/>
  <pageMargins left="0.7" right="0.7" top="0.75" bottom="0.75" header="0.3" footer="0.3"/>
  <pageSetup horizontalDpi="600" verticalDpi="6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0"/>
  <sheetViews>
    <sheetView zoomScale="80" zoomScaleNormal="80" zoomScalePageLayoutView="0" workbookViewId="0" topLeftCell="A4">
      <selection activeCell="D23" sqref="D23"/>
    </sheetView>
  </sheetViews>
  <sheetFormatPr defaultColWidth="8.8515625" defaultRowHeight="15"/>
  <cols>
    <col min="1" max="1" width="5.00390625" style="72" customWidth="1"/>
    <col min="2" max="2" width="72.421875" style="72" customWidth="1"/>
    <col min="3" max="3" width="15.28125" style="72" customWidth="1"/>
    <col min="4" max="4" width="11.57421875" style="72" customWidth="1"/>
    <col min="5" max="5" width="15.140625" style="72" customWidth="1"/>
    <col min="6" max="6" width="16.00390625" style="72" customWidth="1"/>
    <col min="7" max="7" width="24.00390625" style="75" customWidth="1"/>
    <col min="8" max="8" width="11.140625" style="76" customWidth="1"/>
    <col min="9" max="9" width="12.8515625" style="76" customWidth="1"/>
    <col min="10" max="16384" width="8.8515625" style="76" customWidth="1"/>
  </cols>
  <sheetData>
    <row r="1" spans="5:7" ht="18.75">
      <c r="E1" s="180" t="s">
        <v>41</v>
      </c>
      <c r="F1" s="180"/>
      <c r="G1" s="180"/>
    </row>
    <row r="2" spans="1:7" ht="33.75" customHeight="1">
      <c r="A2" s="181" t="s">
        <v>106</v>
      </c>
      <c r="B2" s="181"/>
      <c r="C2" s="181"/>
      <c r="D2" s="181"/>
      <c r="E2" s="181"/>
      <c r="F2" s="181"/>
      <c r="G2" s="181"/>
    </row>
    <row r="3" spans="2:6" ht="19.5">
      <c r="B3" s="96"/>
      <c r="C3" s="97"/>
      <c r="D3" s="97"/>
      <c r="E3" s="97"/>
      <c r="F3" s="97"/>
    </row>
    <row r="4" spans="2:6" ht="19.5">
      <c r="B4" s="73" t="s">
        <v>0</v>
      </c>
      <c r="C4" s="182" t="s">
        <v>110</v>
      </c>
      <c r="D4" s="167"/>
      <c r="E4" s="167"/>
      <c r="F4" s="74"/>
    </row>
    <row r="5" spans="2:6" ht="19.5">
      <c r="B5" s="73" t="s">
        <v>1</v>
      </c>
      <c r="C5" s="183">
        <v>9</v>
      </c>
      <c r="D5" s="184"/>
      <c r="E5" s="184"/>
      <c r="F5" s="77"/>
    </row>
    <row r="6" spans="2:6" ht="19.5">
      <c r="B6" s="78" t="s">
        <v>2</v>
      </c>
      <c r="C6" s="183">
        <v>18162.1</v>
      </c>
      <c r="D6" s="184"/>
      <c r="E6" s="184"/>
      <c r="F6" s="77"/>
    </row>
    <row r="7" spans="2:6" ht="19.5">
      <c r="B7" s="78" t="s">
        <v>89</v>
      </c>
      <c r="C7" s="79">
        <v>1890</v>
      </c>
      <c r="D7" s="80"/>
      <c r="E7" s="81"/>
      <c r="F7" s="77"/>
    </row>
    <row r="8" spans="2:6" ht="39">
      <c r="B8" s="92" t="s">
        <v>96</v>
      </c>
      <c r="C8" s="177"/>
      <c r="D8" s="178"/>
      <c r="E8" s="179"/>
      <c r="F8" s="83"/>
    </row>
    <row r="9" spans="2:6" ht="19.5">
      <c r="B9" s="82" t="s">
        <v>91</v>
      </c>
      <c r="C9" s="84">
        <v>1276985.93</v>
      </c>
      <c r="D9" s="85"/>
      <c r="E9" s="86"/>
      <c r="F9" s="83"/>
    </row>
    <row r="10" spans="2:5" ht="18.75">
      <c r="B10" s="87" t="s">
        <v>87</v>
      </c>
      <c r="C10" s="88">
        <v>8.5</v>
      </c>
      <c r="D10" s="66"/>
      <c r="E10" s="46"/>
    </row>
    <row r="11" spans="2:5" ht="18.75">
      <c r="B11" s="87" t="s">
        <v>93</v>
      </c>
      <c r="C11" s="88">
        <f>12*D50</f>
        <v>0</v>
      </c>
      <c r="D11" s="66"/>
      <c r="E11" s="46"/>
    </row>
    <row r="12" spans="2:5" ht="18.75">
      <c r="B12" s="87" t="s">
        <v>88</v>
      </c>
      <c r="C12" s="89">
        <f>C6*C10*12</f>
        <v>1852534.1999999997</v>
      </c>
      <c r="D12" s="66">
        <f>C12/12</f>
        <v>154377.84999999998</v>
      </c>
      <c r="E12" s="46"/>
    </row>
    <row r="13" spans="1:7" ht="18.75">
      <c r="A13" s="165"/>
      <c r="B13" s="166"/>
      <c r="C13" s="166"/>
      <c r="D13" s="166"/>
      <c r="E13" s="167"/>
      <c r="F13" s="167"/>
      <c r="G13" s="167"/>
    </row>
    <row r="14" spans="1:7" ht="18.75">
      <c r="A14" s="98"/>
      <c r="B14" s="99"/>
      <c r="C14" s="99"/>
      <c r="D14" s="100"/>
      <c r="E14" s="101"/>
      <c r="F14" s="102"/>
      <c r="G14" s="102"/>
    </row>
    <row r="15" spans="1:7" ht="18.75">
      <c r="A15" s="168" t="s">
        <v>4</v>
      </c>
      <c r="B15" s="141" t="s">
        <v>5</v>
      </c>
      <c r="C15" s="170" t="s">
        <v>32</v>
      </c>
      <c r="D15" s="172" t="s">
        <v>43</v>
      </c>
      <c r="E15" s="173"/>
      <c r="F15" s="170" t="s">
        <v>80</v>
      </c>
      <c r="G15" s="174" t="s">
        <v>52</v>
      </c>
    </row>
    <row r="16" spans="1:7" ht="75">
      <c r="A16" s="169"/>
      <c r="B16" s="142"/>
      <c r="C16" s="171"/>
      <c r="D16" s="94" t="s">
        <v>6</v>
      </c>
      <c r="E16" s="94" t="s">
        <v>42</v>
      </c>
      <c r="F16" s="171"/>
      <c r="G16" s="175"/>
    </row>
    <row r="17" spans="1:7" ht="18.75">
      <c r="A17" s="103" t="s">
        <v>7</v>
      </c>
      <c r="B17" s="13" t="s">
        <v>31</v>
      </c>
      <c r="C17" s="15">
        <f>D17*C6</f>
        <v>84272.14399999999</v>
      </c>
      <c r="D17" s="15">
        <v>4.64</v>
      </c>
      <c r="E17" s="15">
        <f>C17*12</f>
        <v>1011265.7279999999</v>
      </c>
      <c r="F17" s="15">
        <f>C17*12</f>
        <v>1011265.7279999999</v>
      </c>
      <c r="G17" s="40"/>
    </row>
    <row r="18" spans="1:7" ht="18.75">
      <c r="A18" s="95" t="s">
        <v>10</v>
      </c>
      <c r="B18" s="18" t="s">
        <v>11</v>
      </c>
      <c r="C18" s="15">
        <f>0.47*C6</f>
        <v>8536.186999999998</v>
      </c>
      <c r="D18" s="15">
        <v>0.47</v>
      </c>
      <c r="E18" s="15">
        <f>C18*12</f>
        <v>102434.24399999998</v>
      </c>
      <c r="F18" s="15">
        <f aca="true" t="shared" si="0" ref="F18:F27">C18*12</f>
        <v>102434.24399999998</v>
      </c>
      <c r="G18" s="3"/>
    </row>
    <row r="19" spans="1:7" ht="18.75">
      <c r="A19" s="95" t="s">
        <v>12</v>
      </c>
      <c r="B19" s="18" t="s">
        <v>33</v>
      </c>
      <c r="C19" s="15">
        <v>1350</v>
      </c>
      <c r="D19" s="15">
        <f>C19/C6</f>
        <v>0.07433061154822405</v>
      </c>
      <c r="E19" s="15">
        <f>C19*12</f>
        <v>16200</v>
      </c>
      <c r="F19" s="15">
        <f t="shared" si="0"/>
        <v>16200</v>
      </c>
      <c r="G19" s="3"/>
    </row>
    <row r="20" spans="1:7" ht="18.75">
      <c r="A20" s="104" t="s">
        <v>13</v>
      </c>
      <c r="B20" s="46" t="s">
        <v>58</v>
      </c>
      <c r="C20" s="15">
        <f>E20/12</f>
        <v>111</v>
      </c>
      <c r="D20" s="15">
        <f>C20/C6</f>
        <v>0.006111628060631756</v>
      </c>
      <c r="E20" s="3">
        <v>1332</v>
      </c>
      <c r="F20" s="15">
        <f t="shared" si="0"/>
        <v>1332</v>
      </c>
      <c r="G20" s="3"/>
    </row>
    <row r="21" spans="1:7" ht="18.75">
      <c r="A21" s="104" t="s">
        <v>14</v>
      </c>
      <c r="B21" s="1" t="s">
        <v>38</v>
      </c>
      <c r="C21" s="15">
        <f>E21/12</f>
        <v>370.125</v>
      </c>
      <c r="D21" s="15">
        <f>C21/C6</f>
        <v>0.02037897599947143</v>
      </c>
      <c r="E21" s="15">
        <f>C7*2.35</f>
        <v>4441.5</v>
      </c>
      <c r="F21" s="15">
        <f t="shared" si="0"/>
        <v>4441.5</v>
      </c>
      <c r="G21" s="3"/>
    </row>
    <row r="22" spans="1:7" ht="18.75">
      <c r="A22" s="104" t="s">
        <v>45</v>
      </c>
      <c r="B22" s="1" t="s">
        <v>85</v>
      </c>
      <c r="C22" s="15">
        <f>E22/12</f>
        <v>255.15</v>
      </c>
      <c r="D22" s="15">
        <f>C22/C6</f>
        <v>0.014048485582614347</v>
      </c>
      <c r="E22" s="15">
        <f>C7*1.62</f>
        <v>3061.8</v>
      </c>
      <c r="F22" s="15">
        <f t="shared" si="0"/>
        <v>3061.8</v>
      </c>
      <c r="G22" s="3"/>
    </row>
    <row r="23" spans="1:7" s="105" customFormat="1" ht="18.75">
      <c r="A23" s="104"/>
      <c r="B23" s="1" t="s">
        <v>37</v>
      </c>
      <c r="C23" s="15">
        <f>C12*12%/12</f>
        <v>18525.341999999997</v>
      </c>
      <c r="D23" s="15">
        <f>C23/C6</f>
        <v>1.02</v>
      </c>
      <c r="E23" s="3">
        <f>C12*12%</f>
        <v>222304.10399999996</v>
      </c>
      <c r="F23" s="15">
        <f t="shared" si="0"/>
        <v>222304.10399999996</v>
      </c>
      <c r="G23" s="3"/>
    </row>
    <row r="24" spans="1:7" ht="37.5">
      <c r="A24" s="104"/>
      <c r="B24" s="1" t="s">
        <v>83</v>
      </c>
      <c r="C24" s="15">
        <f>C12*0.9%/12</f>
        <v>1389.4006499999998</v>
      </c>
      <c r="D24" s="15">
        <f>C24/C6</f>
        <v>0.0765</v>
      </c>
      <c r="E24" s="3">
        <f>C12*0.9%</f>
        <v>16672.8078</v>
      </c>
      <c r="F24" s="15">
        <f t="shared" si="0"/>
        <v>16672.8078</v>
      </c>
      <c r="G24" s="3"/>
    </row>
    <row r="25" spans="1:7" s="105" customFormat="1" ht="18.75">
      <c r="A25" s="104"/>
      <c r="B25" s="1" t="s">
        <v>84</v>
      </c>
      <c r="C25" s="15">
        <f>C12*2.5%/12</f>
        <v>3859.4462499999995</v>
      </c>
      <c r="D25" s="15">
        <f>C25/C6</f>
        <v>0.2125</v>
      </c>
      <c r="E25" s="3">
        <f>C25*12</f>
        <v>46313.354999999996</v>
      </c>
      <c r="F25" s="15">
        <f t="shared" si="0"/>
        <v>46313.354999999996</v>
      </c>
      <c r="G25" s="3"/>
    </row>
    <row r="26" spans="1:7" s="107" customFormat="1" ht="18.75">
      <c r="A26" s="106"/>
      <c r="B26" s="48" t="s">
        <v>108</v>
      </c>
      <c r="C26" s="49">
        <f>E26/12</f>
        <v>1064.1549416666667</v>
      </c>
      <c r="D26" s="49">
        <f>E26/C6/12</f>
        <v>0.05859206488603558</v>
      </c>
      <c r="E26" s="50">
        <f>C9*1%</f>
        <v>12769.8593</v>
      </c>
      <c r="F26" s="15">
        <f t="shared" si="0"/>
        <v>12769.8593</v>
      </c>
      <c r="G26" s="50"/>
    </row>
    <row r="27" spans="1:7" ht="18.75">
      <c r="A27" s="104"/>
      <c r="B27" s="1" t="s">
        <v>90</v>
      </c>
      <c r="C27" s="15">
        <v>3752.6</v>
      </c>
      <c r="D27" s="15">
        <f>E27/C6/12</f>
        <v>0.20661707621915967</v>
      </c>
      <c r="E27" s="3">
        <f>C27*12</f>
        <v>45031.2</v>
      </c>
      <c r="F27" s="15">
        <f t="shared" si="0"/>
        <v>45031.2</v>
      </c>
      <c r="G27" s="3"/>
    </row>
    <row r="28" spans="1:7" s="109" customFormat="1" ht="18.75">
      <c r="A28" s="108"/>
      <c r="B28" s="66" t="s">
        <v>92</v>
      </c>
      <c r="C28" s="14">
        <f>SUM(C17:C27)</f>
        <v>123485.54984166664</v>
      </c>
      <c r="D28" s="14">
        <f>SUM(D17:D27)</f>
        <v>6.799078842296137</v>
      </c>
      <c r="E28" s="14">
        <f>SUM(E17:E27)</f>
        <v>1481826.5980999998</v>
      </c>
      <c r="F28" s="14">
        <f>SUM(F17:F27)</f>
        <v>1481826.5980999998</v>
      </c>
      <c r="G28" s="67"/>
    </row>
    <row r="29" spans="1:7" s="105" customFormat="1" ht="18.75">
      <c r="A29" s="104"/>
      <c r="B29" s="1"/>
      <c r="C29" s="15"/>
      <c r="D29" s="15"/>
      <c r="E29" s="3"/>
      <c r="F29" s="3"/>
      <c r="G29" s="3"/>
    </row>
    <row r="30" spans="1:7" s="105" customFormat="1" ht="18.75">
      <c r="A30" s="104"/>
      <c r="B30" s="1"/>
      <c r="C30" s="15"/>
      <c r="D30" s="15"/>
      <c r="E30" s="3"/>
      <c r="F30" s="3"/>
      <c r="G30" s="3"/>
    </row>
    <row r="31" spans="1:7" ht="37.5">
      <c r="A31" s="104"/>
      <c r="B31" s="90" t="s">
        <v>94</v>
      </c>
      <c r="C31" s="91">
        <f>(C10-D28)*C6+D50</f>
        <v>30892.300158333335</v>
      </c>
      <c r="D31" s="91">
        <f>C31/C6</f>
        <v>1.7009211577038634</v>
      </c>
      <c r="E31" s="91">
        <f>C31*12</f>
        <v>370707.6019</v>
      </c>
      <c r="F31" s="91">
        <f>E31</f>
        <v>370707.6019</v>
      </c>
      <c r="G31" s="3"/>
    </row>
    <row r="32" spans="1:7" ht="18.75">
      <c r="A32" s="104"/>
      <c r="B32" s="1"/>
      <c r="C32" s="15"/>
      <c r="D32" s="15"/>
      <c r="E32" s="3"/>
      <c r="F32" s="3"/>
      <c r="G32" s="3"/>
    </row>
    <row r="33" spans="1:7" ht="18.75">
      <c r="A33" s="104"/>
      <c r="B33" s="1"/>
      <c r="C33" s="15"/>
      <c r="D33" s="15"/>
      <c r="E33" s="3"/>
      <c r="F33" s="3"/>
      <c r="G33" s="3"/>
    </row>
    <row r="34" spans="1:7" ht="18.75">
      <c r="A34" s="104"/>
      <c r="B34" s="1"/>
      <c r="C34" s="15"/>
      <c r="D34" s="15"/>
      <c r="E34" s="3"/>
      <c r="F34" s="3"/>
      <c r="G34" s="3"/>
    </row>
    <row r="35" spans="1:7" ht="18.75">
      <c r="A35" s="104"/>
      <c r="B35" s="1"/>
      <c r="C35" s="15"/>
      <c r="D35" s="15"/>
      <c r="E35" s="3"/>
      <c r="F35" s="3"/>
      <c r="G35" s="3"/>
    </row>
    <row r="36" spans="1:7" ht="18.75">
      <c r="A36" s="104"/>
      <c r="B36" s="1"/>
      <c r="C36" s="15"/>
      <c r="D36" s="15"/>
      <c r="E36" s="3"/>
      <c r="F36" s="3"/>
      <c r="G36" s="3"/>
    </row>
    <row r="37" spans="1:7" ht="18.75">
      <c r="A37" s="104"/>
      <c r="B37" s="1"/>
      <c r="C37" s="15"/>
      <c r="D37" s="15"/>
      <c r="E37" s="3"/>
      <c r="F37" s="3"/>
      <c r="G37" s="3"/>
    </row>
    <row r="38" spans="1:7" ht="18.75">
      <c r="A38" s="104"/>
      <c r="B38" s="1"/>
      <c r="C38" s="15"/>
      <c r="D38" s="15"/>
      <c r="E38" s="3"/>
      <c r="F38" s="3"/>
      <c r="G38" s="3"/>
    </row>
    <row r="39" spans="1:7" ht="18.75">
      <c r="A39" s="104"/>
      <c r="B39" s="1"/>
      <c r="C39" s="15"/>
      <c r="D39" s="15"/>
      <c r="E39" s="3"/>
      <c r="F39" s="3"/>
      <c r="G39" s="3"/>
    </row>
    <row r="40" spans="1:7" ht="18.75">
      <c r="A40" s="104"/>
      <c r="B40" s="1"/>
      <c r="C40" s="15"/>
      <c r="D40" s="15"/>
      <c r="E40" s="3"/>
      <c r="F40" s="3"/>
      <c r="G40" s="3"/>
    </row>
    <row r="41" spans="1:7" ht="18.75">
      <c r="A41" s="104"/>
      <c r="B41" s="1"/>
      <c r="C41" s="15"/>
      <c r="D41" s="15"/>
      <c r="E41" s="3"/>
      <c r="F41" s="3"/>
      <c r="G41" s="3"/>
    </row>
    <row r="42" spans="1:7" ht="18.75">
      <c r="A42" s="95"/>
      <c r="B42" s="18"/>
      <c r="C42" s="14"/>
      <c r="D42" s="14"/>
      <c r="E42" s="14"/>
      <c r="F42" s="14"/>
      <c r="G42" s="14"/>
    </row>
    <row r="43" spans="1:7" ht="18.75">
      <c r="A43" s="104"/>
      <c r="B43" s="1"/>
      <c r="C43" s="15"/>
      <c r="D43" s="15"/>
      <c r="E43" s="3"/>
      <c r="F43" s="3"/>
      <c r="G43" s="3"/>
    </row>
    <row r="44" spans="1:7" ht="18.75">
      <c r="A44" s="110"/>
      <c r="B44" s="19"/>
      <c r="C44" s="14"/>
      <c r="D44" s="20"/>
      <c r="E44" s="62"/>
      <c r="F44" s="20"/>
      <c r="G44" s="20"/>
    </row>
    <row r="45" spans="1:7" ht="18.75">
      <c r="A45" s="22"/>
      <c r="B45" s="22"/>
      <c r="C45" s="14"/>
      <c r="D45" s="14"/>
      <c r="E45" s="62"/>
      <c r="F45" s="14"/>
      <c r="G45" s="14"/>
    </row>
    <row r="46" spans="1:7" ht="18.75">
      <c r="A46" s="22"/>
      <c r="B46" s="22"/>
      <c r="C46" s="23"/>
      <c r="D46" s="15"/>
      <c r="E46" s="23"/>
      <c r="F46" s="23"/>
      <c r="G46" s="111"/>
    </row>
    <row r="47" spans="1:7" ht="18.75">
      <c r="A47" s="95"/>
      <c r="B47" s="22"/>
      <c r="C47" s="14"/>
      <c r="D47" s="14"/>
      <c r="E47" s="14"/>
      <c r="F47" s="14"/>
      <c r="G47" s="14"/>
    </row>
    <row r="48" spans="1:7" ht="18.75">
      <c r="A48" s="95"/>
      <c r="B48" s="131"/>
      <c r="C48" s="176"/>
      <c r="D48" s="133"/>
      <c r="E48" s="134"/>
      <c r="F48" s="55"/>
      <c r="G48" s="14"/>
    </row>
    <row r="49" spans="1:6" ht="18.75">
      <c r="A49" s="112"/>
      <c r="B49" s="112"/>
      <c r="C49" s="113"/>
      <c r="D49" s="113"/>
      <c r="E49" s="113"/>
      <c r="F49" s="113"/>
    </row>
    <row r="50" spans="1:4" ht="18.75">
      <c r="A50" s="112"/>
      <c r="B50" s="158" t="s">
        <v>34</v>
      </c>
      <c r="C50" s="158"/>
      <c r="D50" s="26">
        <f>C52/100*88</f>
        <v>0</v>
      </c>
    </row>
    <row r="51" spans="1:6" ht="18.75">
      <c r="A51" s="112"/>
      <c r="B51" s="112"/>
      <c r="C51" s="113"/>
      <c r="D51" s="113"/>
      <c r="E51" s="113"/>
      <c r="F51" s="113"/>
    </row>
    <row r="52" spans="1:7" ht="18.75">
      <c r="A52" s="114"/>
      <c r="B52" s="22" t="s">
        <v>28</v>
      </c>
      <c r="C52" s="93"/>
      <c r="D52" s="115"/>
      <c r="E52" s="115"/>
      <c r="F52" s="115"/>
      <c r="G52" s="116"/>
    </row>
    <row r="53" spans="1:7" ht="18.75">
      <c r="A53" s="114"/>
      <c r="B53" s="95" t="s">
        <v>51</v>
      </c>
      <c r="C53" s="59"/>
      <c r="D53" s="115"/>
      <c r="E53" s="115"/>
      <c r="F53" s="115"/>
      <c r="G53" s="116"/>
    </row>
    <row r="54" spans="1:7" ht="18.75">
      <c r="A54" s="114"/>
      <c r="B54" s="18" t="s">
        <v>64</v>
      </c>
      <c r="C54" s="59"/>
      <c r="D54" s="115"/>
      <c r="E54" s="115"/>
      <c r="F54" s="115"/>
      <c r="G54" s="116"/>
    </row>
    <row r="55" spans="1:7" ht="18.75">
      <c r="A55" s="114"/>
      <c r="B55" s="22" t="s">
        <v>29</v>
      </c>
      <c r="C55" s="59"/>
      <c r="D55" s="115"/>
      <c r="E55" s="115"/>
      <c r="F55" s="115"/>
      <c r="G55" s="116"/>
    </row>
    <row r="56" spans="1:7" ht="18.75">
      <c r="A56" s="114"/>
      <c r="B56" s="18" t="s">
        <v>30</v>
      </c>
      <c r="C56" s="60"/>
      <c r="D56" s="115"/>
      <c r="E56" s="115"/>
      <c r="F56" s="115"/>
      <c r="G56" s="116"/>
    </row>
    <row r="57" spans="1:7" ht="18.75">
      <c r="A57" s="114"/>
      <c r="B57" s="18" t="s">
        <v>65</v>
      </c>
      <c r="C57" s="59"/>
      <c r="D57" s="115"/>
      <c r="E57" s="115"/>
      <c r="F57" s="115"/>
      <c r="G57" s="116"/>
    </row>
    <row r="58" spans="1:7" ht="18.75">
      <c r="A58" s="114"/>
      <c r="B58" s="18" t="s">
        <v>82</v>
      </c>
      <c r="C58" s="59"/>
      <c r="D58" s="115"/>
      <c r="E58" s="115"/>
      <c r="F58" s="115"/>
      <c r="G58" s="116"/>
    </row>
    <row r="59" spans="1:7" ht="18.75">
      <c r="A59" s="114"/>
      <c r="B59" s="115"/>
      <c r="C59" s="115"/>
      <c r="D59" s="115"/>
      <c r="E59" s="116"/>
      <c r="F59" s="76"/>
      <c r="G59" s="76"/>
    </row>
    <row r="60" spans="1:7" ht="18.75">
      <c r="A60" s="114"/>
      <c r="B60" s="159"/>
      <c r="C60" s="160"/>
      <c r="D60" s="160"/>
      <c r="E60" s="161"/>
      <c r="F60" s="76"/>
      <c r="G60" s="76"/>
    </row>
    <row r="61" spans="1:7" ht="54" customHeight="1">
      <c r="A61" s="114"/>
      <c r="B61" s="162" t="s">
        <v>95</v>
      </c>
      <c r="C61" s="163"/>
      <c r="D61" s="163"/>
      <c r="E61" s="164"/>
      <c r="F61" s="76"/>
      <c r="G61" s="76"/>
    </row>
    <row r="62" spans="1:7" ht="18.75">
      <c r="A62" s="57" t="s">
        <v>39</v>
      </c>
      <c r="B62" s="57"/>
      <c r="C62" s="117"/>
      <c r="D62" s="57"/>
      <c r="E62" s="115"/>
      <c r="F62" s="115"/>
      <c r="G62" s="116"/>
    </row>
    <row r="63" spans="1:6" ht="18.75">
      <c r="A63" s="112"/>
      <c r="B63" s="112"/>
      <c r="C63" s="117"/>
      <c r="D63" s="113"/>
      <c r="E63" s="113"/>
      <c r="F63" s="113"/>
    </row>
    <row r="64" spans="1:6" ht="18.75">
      <c r="A64" s="118"/>
      <c r="B64" s="118"/>
      <c r="C64" s="117"/>
      <c r="D64" s="117"/>
      <c r="E64" s="117"/>
      <c r="F64" s="117"/>
    </row>
    <row r="65" spans="1:6" ht="18.75">
      <c r="A65" s="118"/>
      <c r="B65" s="118"/>
      <c r="C65" s="117"/>
      <c r="D65" s="117"/>
      <c r="E65" s="117"/>
      <c r="F65" s="117"/>
    </row>
    <row r="66" spans="1:6" ht="18.75">
      <c r="A66" s="118"/>
      <c r="B66" s="118"/>
      <c r="C66" s="117"/>
      <c r="D66" s="117"/>
      <c r="E66" s="117"/>
      <c r="F66" s="117"/>
    </row>
    <row r="67" spans="1:6" ht="18.75">
      <c r="A67" s="118"/>
      <c r="B67" s="118"/>
      <c r="C67" s="117"/>
      <c r="D67" s="117"/>
      <c r="E67" s="117"/>
      <c r="F67" s="117"/>
    </row>
    <row r="68" spans="1:6" ht="18.75">
      <c r="A68" s="118"/>
      <c r="B68" s="118"/>
      <c r="C68" s="117"/>
      <c r="D68" s="117"/>
      <c r="E68" s="117"/>
      <c r="F68" s="117"/>
    </row>
    <row r="69" spans="1:6" ht="18.75">
      <c r="A69" s="118"/>
      <c r="B69" s="118"/>
      <c r="C69" s="117"/>
      <c r="D69" s="117"/>
      <c r="E69" s="117"/>
      <c r="F69" s="117"/>
    </row>
    <row r="70" spans="1:6" ht="18.75">
      <c r="A70" s="118"/>
      <c r="B70" s="118"/>
      <c r="C70" s="117"/>
      <c r="D70" s="117"/>
      <c r="E70" s="117"/>
      <c r="F70" s="117"/>
    </row>
    <row r="71" spans="1:6" ht="18.75">
      <c r="A71" s="118"/>
      <c r="B71" s="118"/>
      <c r="C71" s="117"/>
      <c r="D71" s="117"/>
      <c r="E71" s="117"/>
      <c r="F71" s="117"/>
    </row>
    <row r="72" spans="1:6" ht="18.75">
      <c r="A72" s="118"/>
      <c r="B72" s="118"/>
      <c r="C72" s="117"/>
      <c r="D72" s="117"/>
      <c r="E72" s="117"/>
      <c r="F72" s="117"/>
    </row>
    <row r="73" spans="1:6" ht="18.75">
      <c r="A73" s="118"/>
      <c r="B73" s="118"/>
      <c r="C73" s="117"/>
      <c r="D73" s="117"/>
      <c r="E73" s="117"/>
      <c r="F73" s="117"/>
    </row>
    <row r="74" spans="1:6" ht="18.75">
      <c r="A74" s="118"/>
      <c r="B74" s="118"/>
      <c r="C74" s="117"/>
      <c r="D74" s="117"/>
      <c r="E74" s="117"/>
      <c r="F74" s="117"/>
    </row>
    <row r="75" spans="3:6" ht="18.75">
      <c r="C75" s="117"/>
      <c r="D75" s="117"/>
      <c r="E75" s="117"/>
      <c r="F75" s="117"/>
    </row>
    <row r="76" spans="3:6" ht="18.75">
      <c r="C76" s="117"/>
      <c r="D76" s="117"/>
      <c r="E76" s="117"/>
      <c r="F76" s="117"/>
    </row>
    <row r="77" spans="3:6" ht="18.75">
      <c r="C77" s="117"/>
      <c r="D77" s="117"/>
      <c r="E77" s="117"/>
      <c r="F77" s="117"/>
    </row>
    <row r="78" spans="3:6" ht="18.75">
      <c r="C78" s="117"/>
      <c r="D78" s="117"/>
      <c r="E78" s="117"/>
      <c r="F78" s="117"/>
    </row>
    <row r="79" spans="3:6" ht="18.75">
      <c r="C79" s="117"/>
      <c r="D79" s="117"/>
      <c r="E79" s="117"/>
      <c r="F79" s="117"/>
    </row>
    <row r="80" spans="3:6" ht="18.75">
      <c r="C80" s="117"/>
      <c r="D80" s="117"/>
      <c r="E80" s="117"/>
      <c r="F80" s="117"/>
    </row>
    <row r="81" spans="3:6" ht="18.75">
      <c r="C81" s="117"/>
      <c r="D81" s="117"/>
      <c r="E81" s="117"/>
      <c r="F81" s="117"/>
    </row>
    <row r="82" spans="3:6" ht="18.75">
      <c r="C82" s="117"/>
      <c r="D82" s="117"/>
      <c r="E82" s="117"/>
      <c r="F82" s="117"/>
    </row>
    <row r="83" spans="3:6" ht="18.75">
      <c r="C83" s="117"/>
      <c r="D83" s="117"/>
      <c r="E83" s="117"/>
      <c r="F83" s="117"/>
    </row>
    <row r="84" spans="3:6" ht="18.75">
      <c r="C84" s="117"/>
      <c r="D84" s="117"/>
      <c r="E84" s="117"/>
      <c r="F84" s="117"/>
    </row>
    <row r="85" spans="3:6" ht="18.75">
      <c r="C85" s="117"/>
      <c r="D85" s="117"/>
      <c r="E85" s="117"/>
      <c r="F85" s="117"/>
    </row>
    <row r="86" spans="3:6" ht="18.75">
      <c r="C86" s="117"/>
      <c r="D86" s="117"/>
      <c r="E86" s="117"/>
      <c r="F86" s="117"/>
    </row>
    <row r="87" spans="3:6" ht="18.75">
      <c r="C87" s="117"/>
      <c r="D87" s="117"/>
      <c r="E87" s="117"/>
      <c r="F87" s="117"/>
    </row>
    <row r="88" spans="3:6" ht="18.75">
      <c r="C88" s="117"/>
      <c r="D88" s="117"/>
      <c r="E88" s="117"/>
      <c r="F88" s="117"/>
    </row>
    <row r="89" spans="3:6" ht="18.75">
      <c r="C89" s="117"/>
      <c r="D89" s="117"/>
      <c r="E89" s="117"/>
      <c r="F89" s="117"/>
    </row>
    <row r="90" spans="3:6" ht="18.75">
      <c r="C90" s="117"/>
      <c r="D90" s="117"/>
      <c r="E90" s="117"/>
      <c r="F90" s="117"/>
    </row>
    <row r="91" spans="3:6" ht="18.75">
      <c r="C91" s="117"/>
      <c r="D91" s="117"/>
      <c r="E91" s="117"/>
      <c r="F91" s="117"/>
    </row>
    <row r="92" spans="3:6" ht="18.75">
      <c r="C92" s="117"/>
      <c r="D92" s="117"/>
      <c r="E92" s="117"/>
      <c r="F92" s="117"/>
    </row>
    <row r="93" spans="3:6" ht="18.75">
      <c r="C93" s="117"/>
      <c r="D93" s="117"/>
      <c r="E93" s="117"/>
      <c r="F93" s="117"/>
    </row>
    <row r="94" spans="3:6" ht="18.75">
      <c r="C94" s="117"/>
      <c r="D94" s="117"/>
      <c r="E94" s="117"/>
      <c r="F94" s="117"/>
    </row>
    <row r="95" spans="3:6" ht="18.75">
      <c r="C95" s="117"/>
      <c r="D95" s="117"/>
      <c r="E95" s="117"/>
      <c r="F95" s="117"/>
    </row>
    <row r="96" spans="3:6" ht="18.75">
      <c r="C96" s="117"/>
      <c r="D96" s="117"/>
      <c r="E96" s="117"/>
      <c r="F96" s="117"/>
    </row>
    <row r="97" spans="3:6" ht="18.75">
      <c r="C97" s="117"/>
      <c r="D97" s="117"/>
      <c r="E97" s="117"/>
      <c r="F97" s="117"/>
    </row>
    <row r="98" spans="3:6" ht="18.75">
      <c r="C98" s="117"/>
      <c r="D98" s="117"/>
      <c r="E98" s="117"/>
      <c r="F98" s="117"/>
    </row>
    <row r="99" spans="3:6" ht="18.75">
      <c r="C99" s="117"/>
      <c r="D99" s="117"/>
      <c r="E99" s="117"/>
      <c r="F99" s="117"/>
    </row>
    <row r="100" spans="3:6" ht="18.75">
      <c r="C100" s="117"/>
      <c r="D100" s="117"/>
      <c r="E100" s="117"/>
      <c r="F100" s="117"/>
    </row>
    <row r="101" spans="3:6" ht="18.75">
      <c r="C101" s="117"/>
      <c r="D101" s="117"/>
      <c r="E101" s="117"/>
      <c r="F101" s="117"/>
    </row>
    <row r="102" spans="3:6" ht="18.75">
      <c r="C102" s="117"/>
      <c r="D102" s="117"/>
      <c r="E102" s="117"/>
      <c r="F102" s="117"/>
    </row>
    <row r="103" spans="3:6" ht="18.75">
      <c r="C103" s="117"/>
      <c r="D103" s="117"/>
      <c r="E103" s="117"/>
      <c r="F103" s="117"/>
    </row>
    <row r="104" spans="3:6" ht="18.75">
      <c r="C104" s="117"/>
      <c r="D104" s="117"/>
      <c r="E104" s="117"/>
      <c r="F104" s="117"/>
    </row>
    <row r="105" spans="3:6" ht="18.75">
      <c r="C105" s="117"/>
      <c r="D105" s="117"/>
      <c r="E105" s="117"/>
      <c r="F105" s="117"/>
    </row>
    <row r="106" spans="4:6" ht="18.75">
      <c r="D106" s="117"/>
      <c r="E106" s="117"/>
      <c r="F106" s="117"/>
    </row>
    <row r="107" spans="4:6" ht="18.75">
      <c r="D107" s="117"/>
      <c r="E107" s="117"/>
      <c r="F107" s="117"/>
    </row>
    <row r="108" spans="4:6" ht="18.75">
      <c r="D108" s="117"/>
      <c r="E108" s="117"/>
      <c r="F108" s="117"/>
    </row>
    <row r="109" spans="4:6" ht="18.75">
      <c r="D109" s="117"/>
      <c r="E109" s="117"/>
      <c r="F109" s="117"/>
    </row>
    <row r="110" spans="4:6" ht="18.75">
      <c r="D110" s="117"/>
      <c r="E110" s="117"/>
      <c r="F110" s="117"/>
    </row>
  </sheetData>
  <sheetProtection/>
  <mergeCells count="18">
    <mergeCell ref="B61:E61"/>
    <mergeCell ref="B48:C48"/>
    <mergeCell ref="D48:E48"/>
    <mergeCell ref="B50:C50"/>
    <mergeCell ref="B60:E60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rintOptions/>
  <pageMargins left="0.7" right="0.7" top="0.75" bottom="0.75" header="0.3" footer="0.3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zoomScalePageLayoutView="0" workbookViewId="0" topLeftCell="A1">
      <selection activeCell="D23" sqref="D23"/>
    </sheetView>
  </sheetViews>
  <sheetFormatPr defaultColWidth="8.8515625" defaultRowHeight="15"/>
  <cols>
    <col min="1" max="1" width="5.00390625" style="72" customWidth="1"/>
    <col min="2" max="2" width="72.421875" style="72" customWidth="1"/>
    <col min="3" max="3" width="15.28125" style="72" customWidth="1"/>
    <col min="4" max="4" width="11.57421875" style="72" customWidth="1"/>
    <col min="5" max="5" width="15.140625" style="72" customWidth="1"/>
    <col min="6" max="6" width="16.00390625" style="72" customWidth="1"/>
    <col min="7" max="7" width="24.00390625" style="75" customWidth="1"/>
    <col min="8" max="8" width="11.140625" style="76" customWidth="1"/>
    <col min="9" max="9" width="12.8515625" style="76" customWidth="1"/>
    <col min="10" max="16384" width="8.8515625" style="76" customWidth="1"/>
  </cols>
  <sheetData>
    <row r="1" spans="5:7" ht="18.75">
      <c r="E1" s="180" t="s">
        <v>41</v>
      </c>
      <c r="F1" s="180"/>
      <c r="G1" s="180"/>
    </row>
    <row r="2" spans="1:7" ht="36.75" customHeight="1">
      <c r="A2" s="181" t="s">
        <v>111</v>
      </c>
      <c r="B2" s="181"/>
      <c r="C2" s="181"/>
      <c r="D2" s="181"/>
      <c r="E2" s="181"/>
      <c r="F2" s="181"/>
      <c r="G2" s="181"/>
    </row>
    <row r="3" spans="2:6" ht="19.5">
      <c r="B3" s="96"/>
      <c r="C3" s="97"/>
      <c r="D3" s="97"/>
      <c r="E3" s="97"/>
      <c r="F3" s="97"/>
    </row>
    <row r="4" spans="2:6" ht="19.5">
      <c r="B4" s="73" t="s">
        <v>0</v>
      </c>
      <c r="C4" s="182" t="s">
        <v>110</v>
      </c>
      <c r="D4" s="167"/>
      <c r="E4" s="167"/>
      <c r="F4" s="74"/>
    </row>
    <row r="5" spans="2:6" ht="19.5">
      <c r="B5" s="73" t="s">
        <v>1</v>
      </c>
      <c r="C5" s="183">
        <v>7</v>
      </c>
      <c r="D5" s="184"/>
      <c r="E5" s="184"/>
      <c r="F5" s="77"/>
    </row>
    <row r="6" spans="2:6" ht="19.5">
      <c r="B6" s="78" t="s">
        <v>2</v>
      </c>
      <c r="C6" s="183">
        <v>12392.69</v>
      </c>
      <c r="D6" s="184"/>
      <c r="E6" s="184"/>
      <c r="F6" s="77"/>
    </row>
    <row r="7" spans="2:6" ht="19.5">
      <c r="B7" s="78" t="s">
        <v>89</v>
      </c>
      <c r="C7" s="79">
        <v>1470</v>
      </c>
      <c r="D7" s="80"/>
      <c r="E7" s="81"/>
      <c r="F7" s="77"/>
    </row>
    <row r="8" spans="2:6" ht="39">
      <c r="B8" s="92" t="s">
        <v>96</v>
      </c>
      <c r="C8" s="177"/>
      <c r="D8" s="178"/>
      <c r="E8" s="179"/>
      <c r="F8" s="83"/>
    </row>
    <row r="9" spans="2:6" ht="19.5">
      <c r="B9" s="82" t="s">
        <v>91</v>
      </c>
      <c r="C9" s="84">
        <v>547658.41</v>
      </c>
      <c r="D9" s="85"/>
      <c r="E9" s="86"/>
      <c r="F9" s="83"/>
    </row>
    <row r="10" spans="2:5" ht="18.75">
      <c r="B10" s="87" t="s">
        <v>87</v>
      </c>
      <c r="C10" s="88">
        <v>8.5</v>
      </c>
      <c r="D10" s="66"/>
      <c r="E10" s="46"/>
    </row>
    <row r="11" spans="2:5" ht="18.75">
      <c r="B11" s="87" t="s">
        <v>93</v>
      </c>
      <c r="C11" s="88">
        <f>12*D50</f>
        <v>0</v>
      </c>
      <c r="D11" s="66"/>
      <c r="E11" s="46"/>
    </row>
    <row r="12" spans="2:5" ht="18.75">
      <c r="B12" s="87" t="s">
        <v>88</v>
      </c>
      <c r="C12" s="89">
        <f>C6*C10*12</f>
        <v>1264054.3800000001</v>
      </c>
      <c r="D12" s="66">
        <f>C12/12</f>
        <v>105337.865</v>
      </c>
      <c r="E12" s="46"/>
    </row>
    <row r="13" spans="1:7" ht="18.75">
      <c r="A13" s="165"/>
      <c r="B13" s="166"/>
      <c r="C13" s="166"/>
      <c r="D13" s="166"/>
      <c r="E13" s="167"/>
      <c r="F13" s="167"/>
      <c r="G13" s="167"/>
    </row>
    <row r="14" spans="1:7" ht="18.75">
      <c r="A14" s="98"/>
      <c r="B14" s="99"/>
      <c r="C14" s="99"/>
      <c r="D14" s="100"/>
      <c r="E14" s="101"/>
      <c r="F14" s="102"/>
      <c r="G14" s="102"/>
    </row>
    <row r="15" spans="1:7" ht="18.75">
      <c r="A15" s="168" t="s">
        <v>4</v>
      </c>
      <c r="B15" s="141" t="s">
        <v>5</v>
      </c>
      <c r="C15" s="170" t="s">
        <v>32</v>
      </c>
      <c r="D15" s="172" t="s">
        <v>43</v>
      </c>
      <c r="E15" s="173"/>
      <c r="F15" s="170" t="s">
        <v>80</v>
      </c>
      <c r="G15" s="174" t="s">
        <v>52</v>
      </c>
    </row>
    <row r="16" spans="1:7" ht="75">
      <c r="A16" s="169"/>
      <c r="B16" s="142"/>
      <c r="C16" s="171"/>
      <c r="D16" s="94" t="s">
        <v>6</v>
      </c>
      <c r="E16" s="94" t="s">
        <v>42</v>
      </c>
      <c r="F16" s="171"/>
      <c r="G16" s="175"/>
    </row>
    <row r="17" spans="1:7" ht="18.75">
      <c r="A17" s="103" t="s">
        <v>7</v>
      </c>
      <c r="B17" s="13" t="s">
        <v>31</v>
      </c>
      <c r="C17" s="15">
        <f>D17*C6</f>
        <v>57502.0816</v>
      </c>
      <c r="D17" s="15">
        <v>4.64</v>
      </c>
      <c r="E17" s="15">
        <f>C17*12</f>
        <v>690024.9792</v>
      </c>
      <c r="F17" s="15">
        <f>C17*12</f>
        <v>690024.9792</v>
      </c>
      <c r="G17" s="40"/>
    </row>
    <row r="18" spans="1:7" ht="18.75">
      <c r="A18" s="95" t="s">
        <v>10</v>
      </c>
      <c r="B18" s="18" t="s">
        <v>11</v>
      </c>
      <c r="C18" s="15">
        <f>0.47*C6</f>
        <v>5824.5643</v>
      </c>
      <c r="D18" s="15">
        <v>0.47</v>
      </c>
      <c r="E18" s="15">
        <f>C18*12</f>
        <v>69894.77160000001</v>
      </c>
      <c r="F18" s="15">
        <f aca="true" t="shared" si="0" ref="F18:F27">C18*12</f>
        <v>69894.77160000001</v>
      </c>
      <c r="G18" s="3"/>
    </row>
    <row r="19" spans="1:7" ht="18.75">
      <c r="A19" s="95" t="s">
        <v>12</v>
      </c>
      <c r="B19" s="18" t="s">
        <v>33</v>
      </c>
      <c r="C19" s="15">
        <v>1350</v>
      </c>
      <c r="D19" s="15">
        <f>C19/C6</f>
        <v>0.10893518679156824</v>
      </c>
      <c r="E19" s="15">
        <f>C19*12</f>
        <v>16200</v>
      </c>
      <c r="F19" s="15">
        <f t="shared" si="0"/>
        <v>16200</v>
      </c>
      <c r="G19" s="3"/>
    </row>
    <row r="20" spans="1:7" ht="18.75">
      <c r="A20" s="104" t="s">
        <v>13</v>
      </c>
      <c r="B20" s="46" t="s">
        <v>58</v>
      </c>
      <c r="C20" s="15">
        <f>E20/12</f>
        <v>111</v>
      </c>
      <c r="D20" s="15">
        <f>C20/C6</f>
        <v>0.008956893136195613</v>
      </c>
      <c r="E20" s="3">
        <v>1332</v>
      </c>
      <c r="F20" s="15">
        <f t="shared" si="0"/>
        <v>1332</v>
      </c>
      <c r="G20" s="3"/>
    </row>
    <row r="21" spans="1:7" ht="18.75">
      <c r="A21" s="104" t="s">
        <v>14</v>
      </c>
      <c r="B21" s="1" t="s">
        <v>38</v>
      </c>
      <c r="C21" s="15">
        <f>E21/12</f>
        <v>287.875</v>
      </c>
      <c r="D21" s="15">
        <f>C21/C6</f>
        <v>0.02322941992416497</v>
      </c>
      <c r="E21" s="15">
        <f>C7*2.35</f>
        <v>3454.5</v>
      </c>
      <c r="F21" s="15">
        <f t="shared" si="0"/>
        <v>3454.5</v>
      </c>
      <c r="G21" s="3"/>
    </row>
    <row r="22" spans="1:7" ht="18.75">
      <c r="A22" s="104" t="s">
        <v>45</v>
      </c>
      <c r="B22" s="1" t="s">
        <v>85</v>
      </c>
      <c r="C22" s="15">
        <f>E22/12</f>
        <v>198.45000000000002</v>
      </c>
      <c r="D22" s="15">
        <f>C22/C6</f>
        <v>0.016013472458360534</v>
      </c>
      <c r="E22" s="15">
        <f>C7*1.62</f>
        <v>2381.4</v>
      </c>
      <c r="F22" s="15">
        <f t="shared" si="0"/>
        <v>2381.4</v>
      </c>
      <c r="G22" s="3"/>
    </row>
    <row r="23" spans="1:7" s="105" customFormat="1" ht="18.75">
      <c r="A23" s="104"/>
      <c r="B23" s="1" t="s">
        <v>37</v>
      </c>
      <c r="C23" s="15">
        <f>C12*12%/12</f>
        <v>12640.543800000001</v>
      </c>
      <c r="D23" s="15">
        <f>C23/C6</f>
        <v>1.02</v>
      </c>
      <c r="E23" s="3">
        <f>C12*12%</f>
        <v>151686.52560000002</v>
      </c>
      <c r="F23" s="15">
        <f t="shared" si="0"/>
        <v>151686.52560000002</v>
      </c>
      <c r="G23" s="3"/>
    </row>
    <row r="24" spans="1:7" ht="37.5">
      <c r="A24" s="104"/>
      <c r="B24" s="1" t="s">
        <v>83</v>
      </c>
      <c r="C24" s="15">
        <f>C12*0.9%/12</f>
        <v>948.0407850000001</v>
      </c>
      <c r="D24" s="15">
        <f>C24/C6</f>
        <v>0.07650000000000001</v>
      </c>
      <c r="E24" s="3">
        <f>C12*0.9%</f>
        <v>11376.489420000002</v>
      </c>
      <c r="F24" s="15">
        <f t="shared" si="0"/>
        <v>11376.489420000002</v>
      </c>
      <c r="G24" s="3"/>
    </row>
    <row r="25" spans="1:7" s="105" customFormat="1" ht="18.75">
      <c r="A25" s="104"/>
      <c r="B25" s="1" t="s">
        <v>84</v>
      </c>
      <c r="C25" s="15">
        <f>C12*2.5%/12</f>
        <v>2633.4466250000005</v>
      </c>
      <c r="D25" s="15">
        <f>C25/C6</f>
        <v>0.21250000000000002</v>
      </c>
      <c r="E25" s="3">
        <f>C25*12</f>
        <v>31601.359500000006</v>
      </c>
      <c r="F25" s="15">
        <f t="shared" si="0"/>
        <v>31601.359500000006</v>
      </c>
      <c r="G25" s="3"/>
    </row>
    <row r="26" spans="1:7" s="107" customFormat="1" ht="18.75">
      <c r="A26" s="106"/>
      <c r="B26" s="48" t="s">
        <v>108</v>
      </c>
      <c r="C26" s="49">
        <f>E26/12</f>
        <v>456.3820083333333</v>
      </c>
      <c r="D26" s="49">
        <f>E26/C6/12</f>
        <v>0.036826710611927944</v>
      </c>
      <c r="E26" s="50">
        <f>C9*1%</f>
        <v>5476.5841</v>
      </c>
      <c r="F26" s="15">
        <f t="shared" si="0"/>
        <v>5476.5841</v>
      </c>
      <c r="G26" s="50"/>
    </row>
    <row r="27" spans="1:7" ht="18.75">
      <c r="A27" s="104"/>
      <c r="B27" s="1" t="s">
        <v>90</v>
      </c>
      <c r="C27" s="15">
        <v>3752.6</v>
      </c>
      <c r="D27" s="15">
        <f>E27/C6/12</f>
        <v>0.302807542188177</v>
      </c>
      <c r="E27" s="3">
        <f>C27*12</f>
        <v>45031.2</v>
      </c>
      <c r="F27" s="15">
        <f t="shared" si="0"/>
        <v>45031.2</v>
      </c>
      <c r="G27" s="3"/>
    </row>
    <row r="28" spans="1:7" s="109" customFormat="1" ht="18.75">
      <c r="A28" s="108"/>
      <c r="B28" s="66" t="s">
        <v>92</v>
      </c>
      <c r="C28" s="14">
        <f>SUM(C17:C27)</f>
        <v>85704.98411833333</v>
      </c>
      <c r="D28" s="14">
        <f>SUM(D17:D27)</f>
        <v>6.915769225110394</v>
      </c>
      <c r="E28" s="14">
        <f>SUM(E17:E27)</f>
        <v>1028459.80942</v>
      </c>
      <c r="F28" s="14">
        <f>SUM(F17:F27)</f>
        <v>1028459.80942</v>
      </c>
      <c r="G28" s="67"/>
    </row>
    <row r="29" spans="1:7" s="105" customFormat="1" ht="18.75">
      <c r="A29" s="104"/>
      <c r="B29" s="1"/>
      <c r="C29" s="15"/>
      <c r="D29" s="15"/>
      <c r="E29" s="3"/>
      <c r="F29" s="3"/>
      <c r="G29" s="3"/>
    </row>
    <row r="30" spans="1:7" s="105" customFormat="1" ht="18.75">
      <c r="A30" s="104"/>
      <c r="B30" s="1"/>
      <c r="C30" s="15"/>
      <c r="D30" s="15"/>
      <c r="E30" s="3"/>
      <c r="F30" s="3"/>
      <c r="G30" s="3"/>
    </row>
    <row r="31" spans="1:7" ht="37.5">
      <c r="A31" s="104"/>
      <c r="B31" s="90" t="s">
        <v>94</v>
      </c>
      <c r="C31" s="91">
        <f>(C10-D28)*C6+D50</f>
        <v>19632.880881666668</v>
      </c>
      <c r="D31" s="91">
        <f>C31/C6</f>
        <v>1.5842307748896056</v>
      </c>
      <c r="E31" s="91">
        <f>C31*12</f>
        <v>235594.57058</v>
      </c>
      <c r="F31" s="91">
        <f>E31</f>
        <v>235594.57058</v>
      </c>
      <c r="G31" s="3"/>
    </row>
    <row r="32" spans="1:7" ht="18.75">
      <c r="A32" s="104"/>
      <c r="B32" s="1"/>
      <c r="C32" s="15"/>
      <c r="D32" s="15"/>
      <c r="E32" s="3"/>
      <c r="F32" s="3"/>
      <c r="G32" s="3"/>
    </row>
    <row r="33" spans="1:7" ht="18.75">
      <c r="A33" s="104"/>
      <c r="B33" s="1"/>
      <c r="C33" s="15"/>
      <c r="D33" s="15"/>
      <c r="E33" s="3"/>
      <c r="F33" s="3"/>
      <c r="G33" s="3"/>
    </row>
    <row r="34" spans="1:7" ht="18.75">
      <c r="A34" s="104"/>
      <c r="B34" s="1"/>
      <c r="C34" s="15"/>
      <c r="D34" s="15"/>
      <c r="E34" s="3"/>
      <c r="F34" s="3"/>
      <c r="G34" s="3"/>
    </row>
    <row r="35" spans="1:7" ht="18.75">
      <c r="A35" s="104"/>
      <c r="B35" s="1"/>
      <c r="C35" s="15"/>
      <c r="D35" s="15"/>
      <c r="E35" s="3"/>
      <c r="F35" s="3"/>
      <c r="G35" s="3"/>
    </row>
    <row r="36" spans="1:7" ht="18.75">
      <c r="A36" s="104"/>
      <c r="B36" s="1"/>
      <c r="C36" s="15"/>
      <c r="D36" s="15"/>
      <c r="E36" s="3"/>
      <c r="F36" s="3"/>
      <c r="G36" s="3"/>
    </row>
    <row r="37" spans="1:7" ht="18.75">
      <c r="A37" s="104"/>
      <c r="B37" s="1"/>
      <c r="C37" s="15"/>
      <c r="D37" s="15"/>
      <c r="E37" s="3"/>
      <c r="F37" s="3"/>
      <c r="G37" s="3"/>
    </row>
    <row r="38" spans="1:7" ht="18.75">
      <c r="A38" s="104"/>
      <c r="B38" s="1"/>
      <c r="C38" s="15"/>
      <c r="D38" s="15"/>
      <c r="E38" s="3"/>
      <c r="F38" s="3"/>
      <c r="G38" s="3"/>
    </row>
    <row r="39" spans="1:7" ht="18.75">
      <c r="A39" s="104"/>
      <c r="B39" s="1"/>
      <c r="C39" s="15"/>
      <c r="D39" s="15"/>
      <c r="E39" s="3"/>
      <c r="F39" s="3"/>
      <c r="G39" s="3"/>
    </row>
    <row r="40" spans="1:7" ht="18.75">
      <c r="A40" s="104"/>
      <c r="B40" s="1"/>
      <c r="C40" s="15"/>
      <c r="D40" s="15"/>
      <c r="E40" s="3"/>
      <c r="F40" s="3"/>
      <c r="G40" s="3"/>
    </row>
    <row r="41" spans="1:7" ht="18.75">
      <c r="A41" s="104"/>
      <c r="B41" s="1"/>
      <c r="C41" s="15"/>
      <c r="D41" s="15"/>
      <c r="E41" s="3"/>
      <c r="F41" s="3"/>
      <c r="G41" s="3"/>
    </row>
    <row r="42" spans="1:7" ht="18.75">
      <c r="A42" s="95"/>
      <c r="B42" s="18"/>
      <c r="C42" s="14"/>
      <c r="D42" s="14"/>
      <c r="E42" s="14"/>
      <c r="F42" s="14"/>
      <c r="G42" s="14"/>
    </row>
    <row r="43" spans="1:7" ht="18.75">
      <c r="A43" s="104"/>
      <c r="B43" s="1"/>
      <c r="C43" s="15"/>
      <c r="D43" s="15"/>
      <c r="E43" s="3"/>
      <c r="F43" s="3"/>
      <c r="G43" s="3"/>
    </row>
    <row r="44" spans="1:7" ht="18.75">
      <c r="A44" s="110"/>
      <c r="B44" s="19"/>
      <c r="C44" s="14"/>
      <c r="D44" s="20"/>
      <c r="E44" s="62"/>
      <c r="F44" s="20"/>
      <c r="G44" s="20"/>
    </row>
    <row r="45" spans="1:7" ht="18.75">
      <c r="A45" s="22"/>
      <c r="B45" s="22"/>
      <c r="C45" s="14"/>
      <c r="D45" s="14"/>
      <c r="E45" s="62"/>
      <c r="F45" s="14"/>
      <c r="G45" s="14"/>
    </row>
    <row r="46" spans="1:7" ht="18.75">
      <c r="A46" s="22"/>
      <c r="B46" s="22"/>
      <c r="C46" s="23"/>
      <c r="D46" s="15"/>
      <c r="E46" s="23"/>
      <c r="F46" s="23"/>
      <c r="G46" s="111"/>
    </row>
    <row r="47" spans="1:7" ht="18.75">
      <c r="A47" s="95"/>
      <c r="B47" s="22"/>
      <c r="C47" s="14"/>
      <c r="D47" s="14"/>
      <c r="E47" s="14"/>
      <c r="F47" s="14"/>
      <c r="G47" s="14"/>
    </row>
    <row r="48" spans="1:7" ht="18.75">
      <c r="A48" s="95"/>
      <c r="B48" s="131"/>
      <c r="C48" s="176"/>
      <c r="D48" s="133"/>
      <c r="E48" s="134"/>
      <c r="F48" s="55"/>
      <c r="G48" s="14"/>
    </row>
    <row r="49" spans="1:6" ht="18.75">
      <c r="A49" s="112"/>
      <c r="B49" s="112"/>
      <c r="C49" s="113"/>
      <c r="D49" s="113"/>
      <c r="E49" s="113"/>
      <c r="F49" s="113"/>
    </row>
    <row r="50" spans="1:4" ht="18.75">
      <c r="A50" s="112"/>
      <c r="B50" s="158" t="s">
        <v>34</v>
      </c>
      <c r="C50" s="158"/>
      <c r="D50" s="26">
        <f>C52/100*88</f>
        <v>0</v>
      </c>
    </row>
    <row r="51" spans="1:6" ht="18.75">
      <c r="A51" s="112"/>
      <c r="B51" s="112"/>
      <c r="C51" s="113"/>
      <c r="D51" s="113"/>
      <c r="E51" s="113"/>
      <c r="F51" s="113"/>
    </row>
    <row r="52" spans="1:7" ht="18.75">
      <c r="A52" s="114"/>
      <c r="B52" s="22" t="s">
        <v>28</v>
      </c>
      <c r="C52" s="93"/>
      <c r="D52" s="115"/>
      <c r="E52" s="115"/>
      <c r="F52" s="115"/>
      <c r="G52" s="116"/>
    </row>
    <row r="53" spans="1:7" ht="18.75">
      <c r="A53" s="114"/>
      <c r="B53" s="95" t="s">
        <v>51</v>
      </c>
      <c r="C53" s="59"/>
      <c r="D53" s="115"/>
      <c r="E53" s="115"/>
      <c r="F53" s="115"/>
      <c r="G53" s="116"/>
    </row>
    <row r="54" spans="1:7" ht="18.75">
      <c r="A54" s="114"/>
      <c r="B54" s="18" t="s">
        <v>64</v>
      </c>
      <c r="C54" s="59"/>
      <c r="D54" s="115"/>
      <c r="E54" s="115"/>
      <c r="F54" s="115"/>
      <c r="G54" s="116"/>
    </row>
    <row r="55" spans="1:7" ht="18.75">
      <c r="A55" s="114"/>
      <c r="B55" s="22" t="s">
        <v>29</v>
      </c>
      <c r="C55" s="59"/>
      <c r="D55" s="115"/>
      <c r="E55" s="115"/>
      <c r="F55" s="115"/>
      <c r="G55" s="116"/>
    </row>
    <row r="56" spans="1:7" ht="18.75">
      <c r="A56" s="114"/>
      <c r="B56" s="18" t="s">
        <v>30</v>
      </c>
      <c r="C56" s="60"/>
      <c r="D56" s="115"/>
      <c r="E56" s="115"/>
      <c r="F56" s="115"/>
      <c r="G56" s="116"/>
    </row>
    <row r="57" spans="1:7" ht="18.75">
      <c r="A57" s="114"/>
      <c r="B57" s="18" t="s">
        <v>65</v>
      </c>
      <c r="C57" s="59"/>
      <c r="D57" s="115"/>
      <c r="E57" s="115"/>
      <c r="F57" s="115"/>
      <c r="G57" s="116"/>
    </row>
    <row r="58" spans="1:7" ht="18.75">
      <c r="A58" s="114"/>
      <c r="B58" s="18" t="s">
        <v>82</v>
      </c>
      <c r="C58" s="59"/>
      <c r="D58" s="115"/>
      <c r="E58" s="115"/>
      <c r="F58" s="115"/>
      <c r="G58" s="116"/>
    </row>
    <row r="59" spans="1:7" ht="18.75">
      <c r="A59" s="114"/>
      <c r="B59" s="115"/>
      <c r="C59" s="115"/>
      <c r="D59" s="115"/>
      <c r="E59" s="116"/>
      <c r="F59" s="76"/>
      <c r="G59" s="76"/>
    </row>
    <row r="60" spans="1:7" ht="18.75">
      <c r="A60" s="114"/>
      <c r="B60" s="159"/>
      <c r="C60" s="160"/>
      <c r="D60" s="160"/>
      <c r="E60" s="161"/>
      <c r="F60" s="76"/>
      <c r="G60" s="76"/>
    </row>
    <row r="61" spans="1:7" ht="56.25" customHeight="1">
      <c r="A61" s="114"/>
      <c r="B61" s="162" t="s">
        <v>95</v>
      </c>
      <c r="C61" s="163"/>
      <c r="D61" s="163"/>
      <c r="E61" s="164"/>
      <c r="F61" s="76"/>
      <c r="G61" s="76"/>
    </row>
    <row r="62" spans="1:7" ht="18.75">
      <c r="A62" s="57" t="s">
        <v>39</v>
      </c>
      <c r="B62" s="57"/>
      <c r="C62" s="117"/>
      <c r="D62" s="57"/>
      <c r="E62" s="115"/>
      <c r="F62" s="115"/>
      <c r="G62" s="116"/>
    </row>
    <row r="63" spans="1:6" ht="18.75">
      <c r="A63" s="112"/>
      <c r="B63" s="112"/>
      <c r="C63" s="117"/>
      <c r="D63" s="113"/>
      <c r="E63" s="113"/>
      <c r="F63" s="113"/>
    </row>
    <row r="64" spans="1:6" ht="18.75">
      <c r="A64" s="118"/>
      <c r="B64" s="118"/>
      <c r="C64" s="117"/>
      <c r="D64" s="117"/>
      <c r="E64" s="117"/>
      <c r="F64" s="117"/>
    </row>
    <row r="65" spans="1:6" ht="18.75">
      <c r="A65" s="118"/>
      <c r="B65" s="118"/>
      <c r="C65" s="117"/>
      <c r="D65" s="117"/>
      <c r="E65" s="117"/>
      <c r="F65" s="117"/>
    </row>
    <row r="66" spans="1:6" ht="18.75">
      <c r="A66" s="118"/>
      <c r="B66" s="118"/>
      <c r="C66" s="117"/>
      <c r="D66" s="117"/>
      <c r="E66" s="117"/>
      <c r="F66" s="117"/>
    </row>
    <row r="67" spans="1:6" ht="18.75">
      <c r="A67" s="118"/>
      <c r="B67" s="118"/>
      <c r="C67" s="117"/>
      <c r="D67" s="117"/>
      <c r="E67" s="117"/>
      <c r="F67" s="117"/>
    </row>
    <row r="68" spans="1:6" ht="18.75">
      <c r="A68" s="118"/>
      <c r="B68" s="118"/>
      <c r="C68" s="117"/>
      <c r="D68" s="117"/>
      <c r="E68" s="117"/>
      <c r="F68" s="117"/>
    </row>
    <row r="69" spans="1:6" ht="18.75">
      <c r="A69" s="118"/>
      <c r="B69" s="118"/>
      <c r="C69" s="117"/>
      <c r="D69" s="117"/>
      <c r="E69" s="117"/>
      <c r="F69" s="117"/>
    </row>
    <row r="70" spans="1:6" ht="18.75">
      <c r="A70" s="118"/>
      <c r="B70" s="118"/>
      <c r="C70" s="117"/>
      <c r="D70" s="117"/>
      <c r="E70" s="117"/>
      <c r="F70" s="117"/>
    </row>
    <row r="71" spans="1:6" ht="18.75">
      <c r="A71" s="118"/>
      <c r="B71" s="118"/>
      <c r="C71" s="117"/>
      <c r="D71" s="117"/>
      <c r="E71" s="117"/>
      <c r="F71" s="117"/>
    </row>
    <row r="72" spans="1:6" ht="18.75">
      <c r="A72" s="118"/>
      <c r="B72" s="118"/>
      <c r="C72" s="117"/>
      <c r="D72" s="117"/>
      <c r="E72" s="117"/>
      <c r="F72" s="117"/>
    </row>
    <row r="73" spans="1:6" ht="18.75">
      <c r="A73" s="118"/>
      <c r="B73" s="118"/>
      <c r="C73" s="117"/>
      <c r="D73" s="117"/>
      <c r="E73" s="117"/>
      <c r="F73" s="117"/>
    </row>
    <row r="74" spans="1:6" ht="18.75">
      <c r="A74" s="118"/>
      <c r="B74" s="118"/>
      <c r="C74" s="117"/>
      <c r="D74" s="117"/>
      <c r="E74" s="117"/>
      <c r="F74" s="117"/>
    </row>
    <row r="75" spans="3:6" ht="18.75">
      <c r="C75" s="117"/>
      <c r="D75" s="117"/>
      <c r="E75" s="117"/>
      <c r="F75" s="117"/>
    </row>
    <row r="76" spans="3:6" ht="18.75">
      <c r="C76" s="117"/>
      <c r="D76" s="117"/>
      <c r="E76" s="117"/>
      <c r="F76" s="117"/>
    </row>
    <row r="77" spans="3:6" ht="18.75">
      <c r="C77" s="117"/>
      <c r="D77" s="117"/>
      <c r="E77" s="117"/>
      <c r="F77" s="117"/>
    </row>
    <row r="78" spans="3:6" ht="18.75">
      <c r="C78" s="117"/>
      <c r="D78" s="117"/>
      <c r="E78" s="117"/>
      <c r="F78" s="117"/>
    </row>
    <row r="79" spans="3:6" ht="18.75">
      <c r="C79" s="117"/>
      <c r="D79" s="117"/>
      <c r="E79" s="117"/>
      <c r="F79" s="117"/>
    </row>
    <row r="80" spans="3:6" ht="18.75">
      <c r="C80" s="117"/>
      <c r="D80" s="117"/>
      <c r="E80" s="117"/>
      <c r="F80" s="117"/>
    </row>
    <row r="81" spans="3:6" ht="18.75">
      <c r="C81" s="117"/>
      <c r="D81" s="117"/>
      <c r="E81" s="117"/>
      <c r="F81" s="117"/>
    </row>
    <row r="82" spans="3:6" ht="18.75">
      <c r="C82" s="117"/>
      <c r="D82" s="117"/>
      <c r="E82" s="117"/>
      <c r="F82" s="117"/>
    </row>
    <row r="83" spans="3:6" ht="18.75">
      <c r="C83" s="117"/>
      <c r="D83" s="117"/>
      <c r="E83" s="117"/>
      <c r="F83" s="117"/>
    </row>
    <row r="84" spans="3:6" ht="18.75">
      <c r="C84" s="117"/>
      <c r="D84" s="117"/>
      <c r="E84" s="117"/>
      <c r="F84" s="117"/>
    </row>
    <row r="85" spans="3:6" ht="18.75">
      <c r="C85" s="117"/>
      <c r="D85" s="117"/>
      <c r="E85" s="117"/>
      <c r="F85" s="117"/>
    </row>
    <row r="86" spans="3:6" ht="18.75">
      <c r="C86" s="117"/>
      <c r="D86" s="117"/>
      <c r="E86" s="117"/>
      <c r="F86" s="117"/>
    </row>
    <row r="87" spans="3:6" ht="18.75">
      <c r="C87" s="117"/>
      <c r="D87" s="117"/>
      <c r="E87" s="117"/>
      <c r="F87" s="117"/>
    </row>
    <row r="88" spans="3:6" ht="18.75">
      <c r="C88" s="117"/>
      <c r="D88" s="117"/>
      <c r="E88" s="117"/>
      <c r="F88" s="117"/>
    </row>
    <row r="89" spans="3:6" ht="18.75">
      <c r="C89" s="117"/>
      <c r="D89" s="117"/>
      <c r="E89" s="117"/>
      <c r="F89" s="117"/>
    </row>
    <row r="90" spans="3:6" ht="18.75">
      <c r="C90" s="117"/>
      <c r="D90" s="117"/>
      <c r="E90" s="117"/>
      <c r="F90" s="117"/>
    </row>
    <row r="91" spans="3:6" ht="18.75">
      <c r="C91" s="117"/>
      <c r="D91" s="117"/>
      <c r="E91" s="117"/>
      <c r="F91" s="117"/>
    </row>
    <row r="92" spans="3:6" ht="18.75">
      <c r="C92" s="117"/>
      <c r="D92" s="117"/>
      <c r="E92" s="117"/>
      <c r="F92" s="117"/>
    </row>
    <row r="93" spans="3:6" ht="18.75">
      <c r="C93" s="117"/>
      <c r="D93" s="117"/>
      <c r="E93" s="117"/>
      <c r="F93" s="117"/>
    </row>
    <row r="94" spans="3:6" ht="18.75">
      <c r="C94" s="117"/>
      <c r="D94" s="117"/>
      <c r="E94" s="117"/>
      <c r="F94" s="117"/>
    </row>
    <row r="95" spans="3:6" ht="18.75">
      <c r="C95" s="117"/>
      <c r="D95" s="117"/>
      <c r="E95" s="117"/>
      <c r="F95" s="117"/>
    </row>
    <row r="96" spans="3:6" ht="18.75">
      <c r="C96" s="117"/>
      <c r="D96" s="117"/>
      <c r="E96" s="117"/>
      <c r="F96" s="117"/>
    </row>
    <row r="97" spans="3:6" ht="18.75">
      <c r="C97" s="117"/>
      <c r="D97" s="117"/>
      <c r="E97" s="117"/>
      <c r="F97" s="117"/>
    </row>
    <row r="98" spans="3:6" ht="18.75">
      <c r="C98" s="117"/>
      <c r="D98" s="117"/>
      <c r="E98" s="117"/>
      <c r="F98" s="117"/>
    </row>
    <row r="99" spans="3:6" ht="18.75">
      <c r="C99" s="117"/>
      <c r="D99" s="117"/>
      <c r="E99" s="117"/>
      <c r="F99" s="117"/>
    </row>
    <row r="100" spans="3:6" ht="18.75">
      <c r="C100" s="117"/>
      <c r="D100" s="117"/>
      <c r="E100" s="117"/>
      <c r="F100" s="117"/>
    </row>
    <row r="101" spans="3:6" ht="18.75">
      <c r="C101" s="117"/>
      <c r="D101" s="117"/>
      <c r="E101" s="117"/>
      <c r="F101" s="117"/>
    </row>
    <row r="102" spans="3:6" ht="18.75">
      <c r="C102" s="117"/>
      <c r="D102" s="117"/>
      <c r="E102" s="117"/>
      <c r="F102" s="117"/>
    </row>
    <row r="103" spans="3:6" ht="18.75">
      <c r="C103" s="117"/>
      <c r="D103" s="117"/>
      <c r="E103" s="117"/>
      <c r="F103" s="117"/>
    </row>
    <row r="104" spans="3:6" ht="18.75">
      <c r="C104" s="117"/>
      <c r="D104" s="117"/>
      <c r="E104" s="117"/>
      <c r="F104" s="117"/>
    </row>
    <row r="105" spans="3:6" ht="18.75">
      <c r="C105" s="117"/>
      <c r="D105" s="117"/>
      <c r="E105" s="117"/>
      <c r="F105" s="117"/>
    </row>
    <row r="106" spans="4:6" ht="18.75">
      <c r="D106" s="117"/>
      <c r="E106" s="117"/>
      <c r="F106" s="117"/>
    </row>
    <row r="107" spans="4:6" ht="18.75">
      <c r="D107" s="117"/>
      <c r="E107" s="117"/>
      <c r="F107" s="117"/>
    </row>
    <row r="108" spans="4:6" ht="18.75">
      <c r="D108" s="117"/>
      <c r="E108" s="117"/>
      <c r="F108" s="117"/>
    </row>
    <row r="109" spans="4:6" ht="18.75">
      <c r="D109" s="117"/>
      <c r="E109" s="117"/>
      <c r="F109" s="117"/>
    </row>
    <row r="110" spans="4:6" ht="18.75">
      <c r="D110" s="117"/>
      <c r="E110" s="117"/>
      <c r="F110" s="117"/>
    </row>
  </sheetData>
  <sheetProtection/>
  <mergeCells count="18">
    <mergeCell ref="B48:C48"/>
    <mergeCell ref="D48:E48"/>
    <mergeCell ref="C8:E8"/>
    <mergeCell ref="E1:G1"/>
    <mergeCell ref="A2:G2"/>
    <mergeCell ref="C4:E4"/>
    <mergeCell ref="C5:E5"/>
    <mergeCell ref="C6:E6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zoomScalePageLayoutView="0" workbookViewId="0" topLeftCell="A1">
      <selection activeCell="D22" sqref="D22"/>
    </sheetView>
  </sheetViews>
  <sheetFormatPr defaultColWidth="8.8515625" defaultRowHeight="15"/>
  <cols>
    <col min="1" max="1" width="5.00390625" style="72" customWidth="1"/>
    <col min="2" max="2" width="72.421875" style="72" customWidth="1"/>
    <col min="3" max="3" width="15.28125" style="72" customWidth="1"/>
    <col min="4" max="4" width="11.57421875" style="72" customWidth="1"/>
    <col min="5" max="5" width="15.140625" style="72" customWidth="1"/>
    <col min="6" max="6" width="16.00390625" style="72" customWidth="1"/>
    <col min="7" max="7" width="24.00390625" style="75" customWidth="1"/>
    <col min="8" max="8" width="11.140625" style="76" customWidth="1"/>
    <col min="9" max="9" width="12.8515625" style="76" customWidth="1"/>
    <col min="10" max="16384" width="8.8515625" style="76" customWidth="1"/>
  </cols>
  <sheetData>
    <row r="1" spans="5:7" ht="18.75">
      <c r="E1" s="180" t="s">
        <v>41</v>
      </c>
      <c r="F1" s="180"/>
      <c r="G1" s="180"/>
    </row>
    <row r="2" spans="1:7" ht="36.75" customHeight="1">
      <c r="A2" s="181" t="s">
        <v>112</v>
      </c>
      <c r="B2" s="181"/>
      <c r="C2" s="181"/>
      <c r="D2" s="181"/>
      <c r="E2" s="181"/>
      <c r="F2" s="181"/>
      <c r="G2" s="181"/>
    </row>
    <row r="3" spans="2:6" ht="19.5">
      <c r="B3" s="96"/>
      <c r="C3" s="97"/>
      <c r="D3" s="97"/>
      <c r="E3" s="97"/>
      <c r="F3" s="97"/>
    </row>
    <row r="4" spans="2:6" ht="19.5">
      <c r="B4" s="73" t="s">
        <v>0</v>
      </c>
      <c r="C4" s="182" t="s">
        <v>110</v>
      </c>
      <c r="D4" s="167"/>
      <c r="E4" s="167"/>
      <c r="F4" s="74"/>
    </row>
    <row r="5" spans="2:6" ht="19.5">
      <c r="B5" s="73" t="s">
        <v>1</v>
      </c>
      <c r="C5" s="183">
        <v>5</v>
      </c>
      <c r="D5" s="184"/>
      <c r="E5" s="184"/>
      <c r="F5" s="77"/>
    </row>
    <row r="6" spans="2:6" ht="19.5">
      <c r="B6" s="78" t="s">
        <v>2</v>
      </c>
      <c r="C6" s="183">
        <v>9285.86</v>
      </c>
      <c r="D6" s="184"/>
      <c r="E6" s="184"/>
      <c r="F6" s="77"/>
    </row>
    <row r="7" spans="2:6" ht="19.5">
      <c r="B7" s="78" t="s">
        <v>89</v>
      </c>
      <c r="C7" s="79">
        <v>1050</v>
      </c>
      <c r="D7" s="80"/>
      <c r="E7" s="81"/>
      <c r="F7" s="77"/>
    </row>
    <row r="8" spans="2:6" ht="39">
      <c r="B8" s="92" t="s">
        <v>96</v>
      </c>
      <c r="C8" s="177"/>
      <c r="D8" s="178"/>
      <c r="E8" s="179"/>
      <c r="F8" s="83"/>
    </row>
    <row r="9" spans="2:6" ht="19.5">
      <c r="B9" s="82" t="s">
        <v>91</v>
      </c>
      <c r="C9" s="84">
        <v>1148962.56</v>
      </c>
      <c r="D9" s="85"/>
      <c r="E9" s="86"/>
      <c r="F9" s="83"/>
    </row>
    <row r="10" spans="2:5" ht="18.75">
      <c r="B10" s="87" t="s">
        <v>87</v>
      </c>
      <c r="C10" s="88">
        <v>9</v>
      </c>
      <c r="D10" s="66"/>
      <c r="E10" s="46"/>
    </row>
    <row r="11" spans="2:5" ht="18.75">
      <c r="B11" s="87" t="s">
        <v>93</v>
      </c>
      <c r="C11" s="88">
        <f>12*D50</f>
        <v>0</v>
      </c>
      <c r="D11" s="66"/>
      <c r="E11" s="46"/>
    </row>
    <row r="12" spans="2:5" ht="18.75">
      <c r="B12" s="87" t="s">
        <v>88</v>
      </c>
      <c r="C12" s="89">
        <f>C6*C10*12</f>
        <v>1002872.8800000001</v>
      </c>
      <c r="D12" s="66">
        <f>C12/12</f>
        <v>83572.74</v>
      </c>
      <c r="E12" s="46"/>
    </row>
    <row r="13" spans="1:7" ht="18.75">
      <c r="A13" s="165"/>
      <c r="B13" s="166"/>
      <c r="C13" s="166"/>
      <c r="D13" s="166"/>
      <c r="E13" s="167"/>
      <c r="F13" s="167"/>
      <c r="G13" s="167"/>
    </row>
    <row r="14" spans="1:7" ht="18.75">
      <c r="A14" s="98"/>
      <c r="B14" s="99"/>
      <c r="C14" s="99"/>
      <c r="D14" s="100"/>
      <c r="E14" s="101"/>
      <c r="F14" s="102"/>
      <c r="G14" s="102"/>
    </row>
    <row r="15" spans="1:7" ht="18.75">
      <c r="A15" s="168" t="s">
        <v>4</v>
      </c>
      <c r="B15" s="141" t="s">
        <v>5</v>
      </c>
      <c r="C15" s="170" t="s">
        <v>32</v>
      </c>
      <c r="D15" s="172" t="s">
        <v>43</v>
      </c>
      <c r="E15" s="173"/>
      <c r="F15" s="170" t="s">
        <v>80</v>
      </c>
      <c r="G15" s="174" t="s">
        <v>52</v>
      </c>
    </row>
    <row r="16" spans="1:7" ht="75">
      <c r="A16" s="169"/>
      <c r="B16" s="142"/>
      <c r="C16" s="171"/>
      <c r="D16" s="94" t="s">
        <v>6</v>
      </c>
      <c r="E16" s="94" t="s">
        <v>42</v>
      </c>
      <c r="F16" s="171"/>
      <c r="G16" s="175"/>
    </row>
    <row r="17" spans="1:7" ht="18.75">
      <c r="A17" s="103" t="s">
        <v>7</v>
      </c>
      <c r="B17" s="13" t="s">
        <v>31</v>
      </c>
      <c r="C17" s="15">
        <f>D17*C6</f>
        <v>43086.3904</v>
      </c>
      <c r="D17" s="15">
        <v>4.64</v>
      </c>
      <c r="E17" s="15">
        <f>C17*12</f>
        <v>517036.68479999993</v>
      </c>
      <c r="F17" s="15">
        <f>C17*12</f>
        <v>517036.68479999993</v>
      </c>
      <c r="G17" s="40"/>
    </row>
    <row r="18" spans="1:7" ht="18.75">
      <c r="A18" s="95" t="s">
        <v>10</v>
      </c>
      <c r="B18" s="18" t="s">
        <v>11</v>
      </c>
      <c r="C18" s="15">
        <f>0.47*C6</f>
        <v>4364.3542</v>
      </c>
      <c r="D18" s="15">
        <v>0.47</v>
      </c>
      <c r="E18" s="15">
        <f>C18*12</f>
        <v>52372.2504</v>
      </c>
      <c r="F18" s="15">
        <f aca="true" t="shared" si="0" ref="F18:F27">C18*12</f>
        <v>52372.2504</v>
      </c>
      <c r="G18" s="3"/>
    </row>
    <row r="19" spans="1:7" ht="18.75">
      <c r="A19" s="95" t="s">
        <v>12</v>
      </c>
      <c r="B19" s="18" t="s">
        <v>33</v>
      </c>
      <c r="C19" s="15">
        <v>1350</v>
      </c>
      <c r="D19" s="15">
        <f>C19/C6</f>
        <v>0.1453823340002972</v>
      </c>
      <c r="E19" s="15">
        <f>C19*12</f>
        <v>16200</v>
      </c>
      <c r="F19" s="15">
        <f t="shared" si="0"/>
        <v>16200</v>
      </c>
      <c r="G19" s="3"/>
    </row>
    <row r="20" spans="1:7" ht="18.75">
      <c r="A20" s="104" t="s">
        <v>13</v>
      </c>
      <c r="B20" s="46" t="s">
        <v>58</v>
      </c>
      <c r="C20" s="15">
        <f>E20/12</f>
        <v>111</v>
      </c>
      <c r="D20" s="15">
        <f>C20/C6</f>
        <v>0.011953658573357772</v>
      </c>
      <c r="E20" s="3">
        <v>1332</v>
      </c>
      <c r="F20" s="15">
        <f t="shared" si="0"/>
        <v>1332</v>
      </c>
      <c r="G20" s="3"/>
    </row>
    <row r="21" spans="1:7" ht="18.75">
      <c r="A21" s="104" t="s">
        <v>14</v>
      </c>
      <c r="B21" s="1" t="s">
        <v>38</v>
      </c>
      <c r="C21" s="15">
        <f>E21/12</f>
        <v>205.625</v>
      </c>
      <c r="D21" s="15">
        <f>C21/C6</f>
        <v>0.022143883280600827</v>
      </c>
      <c r="E21" s="15">
        <f>C7*2.35</f>
        <v>2467.5</v>
      </c>
      <c r="F21" s="15">
        <f t="shared" si="0"/>
        <v>2467.5</v>
      </c>
      <c r="G21" s="3"/>
    </row>
    <row r="22" spans="1:7" ht="18.75">
      <c r="A22" s="104" t="s">
        <v>45</v>
      </c>
      <c r="B22" s="1" t="s">
        <v>85</v>
      </c>
      <c r="C22" s="15">
        <f>E22/12</f>
        <v>141.75</v>
      </c>
      <c r="D22" s="15">
        <f>E22/C6</f>
        <v>0.1831817408403745</v>
      </c>
      <c r="E22" s="15">
        <f>C7*1.62</f>
        <v>1701</v>
      </c>
      <c r="F22" s="15">
        <f t="shared" si="0"/>
        <v>1701</v>
      </c>
      <c r="G22" s="3"/>
    </row>
    <row r="23" spans="1:7" s="105" customFormat="1" ht="18.75">
      <c r="A23" s="104"/>
      <c r="B23" s="1" t="s">
        <v>37</v>
      </c>
      <c r="C23" s="15">
        <f>C12*12%/12</f>
        <v>10028.7288</v>
      </c>
      <c r="D23" s="15">
        <f>C23/C6</f>
        <v>1.08</v>
      </c>
      <c r="E23" s="3">
        <f>C12*12%</f>
        <v>120344.74560000001</v>
      </c>
      <c r="F23" s="15">
        <f t="shared" si="0"/>
        <v>120344.74560000001</v>
      </c>
      <c r="G23" s="3"/>
    </row>
    <row r="24" spans="1:7" ht="37.5">
      <c r="A24" s="104"/>
      <c r="B24" s="1" t="s">
        <v>83</v>
      </c>
      <c r="C24" s="15">
        <f>C12*0.9%/12</f>
        <v>752.1546600000001</v>
      </c>
      <c r="D24" s="15">
        <f>C24/C6</f>
        <v>0.08100000000000002</v>
      </c>
      <c r="E24" s="3">
        <f>C12*0.9%</f>
        <v>9025.855920000002</v>
      </c>
      <c r="F24" s="15">
        <f t="shared" si="0"/>
        <v>9025.855920000002</v>
      </c>
      <c r="G24" s="3"/>
    </row>
    <row r="25" spans="1:7" s="105" customFormat="1" ht="18.75">
      <c r="A25" s="104"/>
      <c r="B25" s="1" t="s">
        <v>84</v>
      </c>
      <c r="C25" s="15">
        <f>C12*2.5%/12</f>
        <v>2089.3185000000003</v>
      </c>
      <c r="D25" s="15">
        <f>C25/C6</f>
        <v>0.22500000000000003</v>
      </c>
      <c r="E25" s="3">
        <f>C25*12</f>
        <v>25071.822000000004</v>
      </c>
      <c r="F25" s="15">
        <f t="shared" si="0"/>
        <v>25071.822000000004</v>
      </c>
      <c r="G25" s="3"/>
    </row>
    <row r="26" spans="1:7" s="107" customFormat="1" ht="18.75">
      <c r="A26" s="106"/>
      <c r="B26" s="48" t="s">
        <v>108</v>
      </c>
      <c r="C26" s="49">
        <f>E26/12</f>
        <v>957.4688000000001</v>
      </c>
      <c r="D26" s="49">
        <f>E26/C6/12</f>
        <v>0.10311040657515837</v>
      </c>
      <c r="E26" s="50">
        <f>C9*1%</f>
        <v>11489.625600000001</v>
      </c>
      <c r="F26" s="15">
        <f t="shared" si="0"/>
        <v>11489.625600000001</v>
      </c>
      <c r="G26" s="50"/>
    </row>
    <row r="27" spans="1:7" ht="18.75">
      <c r="A27" s="104"/>
      <c r="B27" s="1" t="s">
        <v>90</v>
      </c>
      <c r="C27" s="15">
        <v>3752.6</v>
      </c>
      <c r="D27" s="15">
        <f>E27/C6/12</f>
        <v>0.4041198122737151</v>
      </c>
      <c r="E27" s="3">
        <f>C27*12</f>
        <v>45031.2</v>
      </c>
      <c r="F27" s="15">
        <f t="shared" si="0"/>
        <v>45031.2</v>
      </c>
      <c r="G27" s="3"/>
    </row>
    <row r="28" spans="1:7" s="109" customFormat="1" ht="18.75">
      <c r="A28" s="108"/>
      <c r="B28" s="66" t="s">
        <v>92</v>
      </c>
      <c r="C28" s="14">
        <f>SUM(C17:C27)</f>
        <v>66839.39036</v>
      </c>
      <c r="D28" s="14">
        <f>SUM(D17:D27)</f>
        <v>7.365891835543502</v>
      </c>
      <c r="E28" s="14">
        <f>SUM(E17:E27)</f>
        <v>802072.68432</v>
      </c>
      <c r="F28" s="14">
        <f>SUM(F17:F27)</f>
        <v>802072.68432</v>
      </c>
      <c r="G28" s="67"/>
    </row>
    <row r="29" spans="1:7" s="105" customFormat="1" ht="18.75">
      <c r="A29" s="104"/>
      <c r="B29" s="1"/>
      <c r="C29" s="15"/>
      <c r="D29" s="15"/>
      <c r="E29" s="3"/>
      <c r="F29" s="3"/>
      <c r="G29" s="3"/>
    </row>
    <row r="30" spans="1:7" s="105" customFormat="1" ht="18.75">
      <c r="A30" s="104"/>
      <c r="B30" s="1"/>
      <c r="C30" s="15"/>
      <c r="D30" s="15"/>
      <c r="E30" s="3"/>
      <c r="F30" s="3"/>
      <c r="G30" s="3"/>
    </row>
    <row r="31" spans="1:7" ht="37.5">
      <c r="A31" s="104"/>
      <c r="B31" s="90" t="s">
        <v>94</v>
      </c>
      <c r="C31" s="91">
        <f>(C10-D28)*C6+D50</f>
        <v>15174.099640000015</v>
      </c>
      <c r="D31" s="91">
        <f>C31/C6</f>
        <v>1.6341081644564976</v>
      </c>
      <c r="E31" s="91">
        <f>C31*12</f>
        <v>182089.19568000018</v>
      </c>
      <c r="F31" s="91">
        <f>E31</f>
        <v>182089.19568000018</v>
      </c>
      <c r="G31" s="3"/>
    </row>
    <row r="32" spans="1:7" ht="18.75">
      <c r="A32" s="104"/>
      <c r="B32" s="1"/>
      <c r="C32" s="15"/>
      <c r="D32" s="15"/>
      <c r="E32" s="3"/>
      <c r="F32" s="3"/>
      <c r="G32" s="3"/>
    </row>
    <row r="33" spans="1:7" ht="18.75">
      <c r="A33" s="104"/>
      <c r="B33" s="1"/>
      <c r="C33" s="15"/>
      <c r="D33" s="15"/>
      <c r="E33" s="3"/>
      <c r="F33" s="3"/>
      <c r="G33" s="3"/>
    </row>
    <row r="34" spans="1:7" ht="18.75">
      <c r="A34" s="104"/>
      <c r="B34" s="1"/>
      <c r="C34" s="15"/>
      <c r="D34" s="15"/>
      <c r="E34" s="3"/>
      <c r="F34" s="3"/>
      <c r="G34" s="3"/>
    </row>
    <row r="35" spans="1:7" ht="18.75">
      <c r="A35" s="104"/>
      <c r="B35" s="1"/>
      <c r="C35" s="15"/>
      <c r="D35" s="15"/>
      <c r="E35" s="3"/>
      <c r="F35" s="3"/>
      <c r="G35" s="3"/>
    </row>
    <row r="36" spans="1:7" ht="18.75">
      <c r="A36" s="104"/>
      <c r="B36" s="1"/>
      <c r="C36" s="15"/>
      <c r="D36" s="15"/>
      <c r="E36" s="3"/>
      <c r="F36" s="3"/>
      <c r="G36" s="3"/>
    </row>
    <row r="37" spans="1:7" ht="18.75">
      <c r="A37" s="104"/>
      <c r="B37" s="1"/>
      <c r="C37" s="15"/>
      <c r="D37" s="15"/>
      <c r="E37" s="3"/>
      <c r="F37" s="3"/>
      <c r="G37" s="3"/>
    </row>
    <row r="38" spans="1:7" ht="18.75">
      <c r="A38" s="104"/>
      <c r="B38" s="1"/>
      <c r="C38" s="15"/>
      <c r="D38" s="15"/>
      <c r="E38" s="3"/>
      <c r="F38" s="3"/>
      <c r="G38" s="3"/>
    </row>
    <row r="39" spans="1:7" ht="18.75">
      <c r="A39" s="104"/>
      <c r="B39" s="1"/>
      <c r="C39" s="15"/>
      <c r="D39" s="15"/>
      <c r="E39" s="3"/>
      <c r="F39" s="3"/>
      <c r="G39" s="3"/>
    </row>
    <row r="40" spans="1:7" ht="18.75">
      <c r="A40" s="104"/>
      <c r="B40" s="1"/>
      <c r="C40" s="15"/>
      <c r="D40" s="15"/>
      <c r="E40" s="3"/>
      <c r="F40" s="3"/>
      <c r="G40" s="3"/>
    </row>
    <row r="41" spans="1:7" ht="18.75">
      <c r="A41" s="104"/>
      <c r="B41" s="1"/>
      <c r="C41" s="15"/>
      <c r="D41" s="15"/>
      <c r="E41" s="3"/>
      <c r="F41" s="3"/>
      <c r="G41" s="3"/>
    </row>
    <row r="42" spans="1:7" ht="18.75">
      <c r="A42" s="95"/>
      <c r="B42" s="18"/>
      <c r="C42" s="14"/>
      <c r="D42" s="14"/>
      <c r="E42" s="14"/>
      <c r="F42" s="14"/>
      <c r="G42" s="14"/>
    </row>
    <row r="43" spans="1:7" ht="18.75">
      <c r="A43" s="104"/>
      <c r="B43" s="1"/>
      <c r="C43" s="15"/>
      <c r="D43" s="15"/>
      <c r="E43" s="3"/>
      <c r="F43" s="3"/>
      <c r="G43" s="3"/>
    </row>
    <row r="44" spans="1:7" ht="18.75">
      <c r="A44" s="110"/>
      <c r="B44" s="19"/>
      <c r="C44" s="14"/>
      <c r="D44" s="20"/>
      <c r="E44" s="62"/>
      <c r="F44" s="20"/>
      <c r="G44" s="20"/>
    </row>
    <row r="45" spans="1:7" ht="18.75">
      <c r="A45" s="22"/>
      <c r="B45" s="22"/>
      <c r="C45" s="14"/>
      <c r="D45" s="14"/>
      <c r="E45" s="62"/>
      <c r="F45" s="14"/>
      <c r="G45" s="14"/>
    </row>
    <row r="46" spans="1:7" ht="18.75">
      <c r="A46" s="22"/>
      <c r="B46" s="22"/>
      <c r="C46" s="23"/>
      <c r="D46" s="15"/>
      <c r="E46" s="23"/>
      <c r="F46" s="23"/>
      <c r="G46" s="111"/>
    </row>
    <row r="47" spans="1:7" ht="18.75">
      <c r="A47" s="95"/>
      <c r="B47" s="22"/>
      <c r="C47" s="14"/>
      <c r="D47" s="14"/>
      <c r="E47" s="14"/>
      <c r="F47" s="14"/>
      <c r="G47" s="14"/>
    </row>
    <row r="48" spans="1:7" ht="18.75">
      <c r="A48" s="95"/>
      <c r="B48" s="131"/>
      <c r="C48" s="176"/>
      <c r="D48" s="133"/>
      <c r="E48" s="134"/>
      <c r="F48" s="55"/>
      <c r="G48" s="14"/>
    </row>
    <row r="49" spans="1:6" ht="18.75">
      <c r="A49" s="112"/>
      <c r="B49" s="112"/>
      <c r="C49" s="113"/>
      <c r="D49" s="113"/>
      <c r="E49" s="113"/>
      <c r="F49" s="113"/>
    </row>
    <row r="50" spans="1:4" ht="18.75">
      <c r="A50" s="112"/>
      <c r="B50" s="158" t="s">
        <v>34</v>
      </c>
      <c r="C50" s="158"/>
      <c r="D50" s="26">
        <f>C52/100*88</f>
        <v>0</v>
      </c>
    </row>
    <row r="51" spans="1:6" ht="18.75">
      <c r="A51" s="112"/>
      <c r="B51" s="112"/>
      <c r="C51" s="113"/>
      <c r="D51" s="113"/>
      <c r="E51" s="113"/>
      <c r="F51" s="113"/>
    </row>
    <row r="52" spans="1:7" ht="18.75">
      <c r="A52" s="114"/>
      <c r="B52" s="22" t="s">
        <v>28</v>
      </c>
      <c r="C52" s="93"/>
      <c r="D52" s="115"/>
      <c r="E52" s="115"/>
      <c r="F52" s="115"/>
      <c r="G52" s="116"/>
    </row>
    <row r="53" spans="1:7" ht="18.75">
      <c r="A53" s="114"/>
      <c r="B53" s="95" t="s">
        <v>51</v>
      </c>
      <c r="C53" s="59"/>
      <c r="D53" s="115"/>
      <c r="E53" s="115"/>
      <c r="F53" s="115"/>
      <c r="G53" s="116"/>
    </row>
    <row r="54" spans="1:7" ht="18.75">
      <c r="A54" s="114"/>
      <c r="B54" s="18" t="s">
        <v>64</v>
      </c>
      <c r="C54" s="59"/>
      <c r="D54" s="115"/>
      <c r="E54" s="115"/>
      <c r="F54" s="115"/>
      <c r="G54" s="116"/>
    </row>
    <row r="55" spans="1:7" ht="18.75">
      <c r="A55" s="114"/>
      <c r="B55" s="22" t="s">
        <v>29</v>
      </c>
      <c r="C55" s="59"/>
      <c r="D55" s="115"/>
      <c r="E55" s="115"/>
      <c r="F55" s="115"/>
      <c r="G55" s="116"/>
    </row>
    <row r="56" spans="1:7" ht="18.75">
      <c r="A56" s="114"/>
      <c r="B56" s="18" t="s">
        <v>30</v>
      </c>
      <c r="C56" s="60"/>
      <c r="D56" s="115"/>
      <c r="E56" s="115"/>
      <c r="F56" s="115"/>
      <c r="G56" s="116"/>
    </row>
    <row r="57" spans="1:7" ht="18.75">
      <c r="A57" s="114"/>
      <c r="B57" s="18" t="s">
        <v>65</v>
      </c>
      <c r="C57" s="59"/>
      <c r="D57" s="115"/>
      <c r="E57" s="115"/>
      <c r="F57" s="115"/>
      <c r="G57" s="116"/>
    </row>
    <row r="58" spans="1:7" ht="18.75">
      <c r="A58" s="114"/>
      <c r="B58" s="18" t="s">
        <v>82</v>
      </c>
      <c r="C58" s="59"/>
      <c r="D58" s="115"/>
      <c r="E58" s="115"/>
      <c r="F58" s="115"/>
      <c r="G58" s="116"/>
    </row>
    <row r="59" spans="1:7" ht="18.75">
      <c r="A59" s="114"/>
      <c r="B59" s="115"/>
      <c r="C59" s="115"/>
      <c r="D59" s="115"/>
      <c r="E59" s="116"/>
      <c r="F59" s="76"/>
      <c r="G59" s="76"/>
    </row>
    <row r="60" spans="1:7" ht="18.75">
      <c r="A60" s="114"/>
      <c r="B60" s="159"/>
      <c r="C60" s="160"/>
      <c r="D60" s="160"/>
      <c r="E60" s="161"/>
      <c r="F60" s="76"/>
      <c r="G60" s="76"/>
    </row>
    <row r="61" spans="1:7" ht="63" customHeight="1">
      <c r="A61" s="114"/>
      <c r="B61" s="162" t="s">
        <v>95</v>
      </c>
      <c r="C61" s="163"/>
      <c r="D61" s="163"/>
      <c r="E61" s="164"/>
      <c r="F61" s="76"/>
      <c r="G61" s="76"/>
    </row>
    <row r="62" spans="1:7" ht="18.75">
      <c r="A62" s="57" t="s">
        <v>39</v>
      </c>
      <c r="B62" s="57"/>
      <c r="C62" s="117"/>
      <c r="D62" s="57"/>
      <c r="E62" s="115"/>
      <c r="F62" s="115"/>
      <c r="G62" s="116"/>
    </row>
    <row r="63" spans="1:6" ht="18.75">
      <c r="A63" s="112"/>
      <c r="B63" s="112"/>
      <c r="C63" s="117"/>
      <c r="D63" s="113"/>
      <c r="E63" s="113"/>
      <c r="F63" s="113"/>
    </row>
    <row r="64" spans="1:6" ht="18.75">
      <c r="A64" s="118"/>
      <c r="B64" s="118"/>
      <c r="C64" s="117"/>
      <c r="D64" s="117"/>
      <c r="E64" s="117"/>
      <c r="F64" s="117"/>
    </row>
    <row r="65" spans="1:6" ht="18.75">
      <c r="A65" s="118"/>
      <c r="B65" s="118"/>
      <c r="C65" s="117"/>
      <c r="D65" s="117"/>
      <c r="E65" s="117"/>
      <c r="F65" s="117"/>
    </row>
    <row r="66" spans="1:6" ht="18.75">
      <c r="A66" s="118"/>
      <c r="B66" s="118"/>
      <c r="C66" s="117"/>
      <c r="D66" s="117"/>
      <c r="E66" s="117"/>
      <c r="F66" s="117"/>
    </row>
    <row r="67" spans="1:6" ht="18.75">
      <c r="A67" s="118"/>
      <c r="B67" s="118"/>
      <c r="C67" s="117"/>
      <c r="D67" s="117"/>
      <c r="E67" s="117"/>
      <c r="F67" s="117"/>
    </row>
    <row r="68" spans="1:6" ht="18.75">
      <c r="A68" s="118"/>
      <c r="B68" s="118"/>
      <c r="C68" s="117"/>
      <c r="D68" s="117"/>
      <c r="E68" s="117"/>
      <c r="F68" s="117"/>
    </row>
    <row r="69" spans="1:6" ht="18.75">
      <c r="A69" s="118"/>
      <c r="B69" s="118"/>
      <c r="C69" s="117"/>
      <c r="D69" s="117"/>
      <c r="E69" s="117"/>
      <c r="F69" s="117"/>
    </row>
    <row r="70" spans="1:6" ht="18.75">
      <c r="A70" s="118"/>
      <c r="B70" s="118"/>
      <c r="C70" s="117"/>
      <c r="D70" s="117"/>
      <c r="E70" s="117"/>
      <c r="F70" s="117"/>
    </row>
    <row r="71" spans="1:6" ht="18.75">
      <c r="A71" s="118"/>
      <c r="B71" s="118"/>
      <c r="C71" s="117"/>
      <c r="D71" s="117"/>
      <c r="E71" s="117"/>
      <c r="F71" s="117"/>
    </row>
    <row r="72" spans="1:6" ht="18.75">
      <c r="A72" s="118"/>
      <c r="B72" s="118"/>
      <c r="C72" s="117"/>
      <c r="D72" s="117"/>
      <c r="E72" s="117"/>
      <c r="F72" s="117"/>
    </row>
    <row r="73" spans="1:6" ht="18.75">
      <c r="A73" s="118"/>
      <c r="B73" s="118"/>
      <c r="C73" s="117"/>
      <c r="D73" s="117"/>
      <c r="E73" s="117"/>
      <c r="F73" s="117"/>
    </row>
    <row r="74" spans="1:6" ht="18.75">
      <c r="A74" s="118"/>
      <c r="B74" s="118"/>
      <c r="C74" s="117"/>
      <c r="D74" s="117"/>
      <c r="E74" s="117"/>
      <c r="F74" s="117"/>
    </row>
    <row r="75" spans="3:6" ht="18.75">
      <c r="C75" s="117"/>
      <c r="D75" s="117"/>
      <c r="E75" s="117"/>
      <c r="F75" s="117"/>
    </row>
    <row r="76" spans="3:6" ht="18.75">
      <c r="C76" s="117"/>
      <c r="D76" s="117"/>
      <c r="E76" s="117"/>
      <c r="F76" s="117"/>
    </row>
    <row r="77" spans="3:6" ht="18.75">
      <c r="C77" s="117"/>
      <c r="D77" s="117"/>
      <c r="E77" s="117"/>
      <c r="F77" s="117"/>
    </row>
    <row r="78" spans="3:6" ht="18.75">
      <c r="C78" s="117"/>
      <c r="D78" s="117"/>
      <c r="E78" s="117"/>
      <c r="F78" s="117"/>
    </row>
    <row r="79" spans="3:6" ht="18.75">
      <c r="C79" s="117"/>
      <c r="D79" s="117"/>
      <c r="E79" s="117"/>
      <c r="F79" s="117"/>
    </row>
    <row r="80" spans="3:6" ht="18.75">
      <c r="C80" s="117"/>
      <c r="D80" s="117"/>
      <c r="E80" s="117"/>
      <c r="F80" s="117"/>
    </row>
    <row r="81" spans="3:6" ht="18.75">
      <c r="C81" s="117"/>
      <c r="D81" s="117"/>
      <c r="E81" s="117"/>
      <c r="F81" s="117"/>
    </row>
    <row r="82" spans="3:6" ht="18.75">
      <c r="C82" s="117"/>
      <c r="D82" s="117"/>
      <c r="E82" s="117"/>
      <c r="F82" s="117"/>
    </row>
    <row r="83" spans="3:6" ht="18.75">
      <c r="C83" s="117"/>
      <c r="D83" s="117"/>
      <c r="E83" s="117"/>
      <c r="F83" s="117"/>
    </row>
    <row r="84" spans="3:6" ht="18.75">
      <c r="C84" s="117"/>
      <c r="D84" s="117"/>
      <c r="E84" s="117"/>
      <c r="F84" s="117"/>
    </row>
    <row r="85" spans="3:6" ht="18.75">
      <c r="C85" s="117"/>
      <c r="D85" s="117"/>
      <c r="E85" s="117"/>
      <c r="F85" s="117"/>
    </row>
    <row r="86" spans="3:6" ht="18.75">
      <c r="C86" s="117"/>
      <c r="D86" s="117"/>
      <c r="E86" s="117"/>
      <c r="F86" s="117"/>
    </row>
    <row r="87" spans="3:6" ht="18.75">
      <c r="C87" s="117"/>
      <c r="D87" s="117"/>
      <c r="E87" s="117"/>
      <c r="F87" s="117"/>
    </row>
    <row r="88" spans="3:6" ht="18.75">
      <c r="C88" s="117"/>
      <c r="D88" s="117"/>
      <c r="E88" s="117"/>
      <c r="F88" s="117"/>
    </row>
    <row r="89" spans="3:6" ht="18.75">
      <c r="C89" s="117"/>
      <c r="D89" s="117"/>
      <c r="E89" s="117"/>
      <c r="F89" s="117"/>
    </row>
    <row r="90" spans="3:6" ht="18.75">
      <c r="C90" s="117"/>
      <c r="D90" s="117"/>
      <c r="E90" s="117"/>
      <c r="F90" s="117"/>
    </row>
    <row r="91" spans="3:6" ht="18.75">
      <c r="C91" s="117"/>
      <c r="D91" s="117"/>
      <c r="E91" s="117"/>
      <c r="F91" s="117"/>
    </row>
    <row r="92" spans="3:6" ht="18.75">
      <c r="C92" s="117"/>
      <c r="D92" s="117"/>
      <c r="E92" s="117"/>
      <c r="F92" s="117"/>
    </row>
    <row r="93" spans="3:6" ht="18.75">
      <c r="C93" s="117"/>
      <c r="D93" s="117"/>
      <c r="E93" s="117"/>
      <c r="F93" s="117"/>
    </row>
    <row r="94" spans="3:6" ht="18.75">
      <c r="C94" s="117"/>
      <c r="D94" s="117"/>
      <c r="E94" s="117"/>
      <c r="F94" s="117"/>
    </row>
    <row r="95" spans="3:6" ht="18.75">
      <c r="C95" s="117"/>
      <c r="D95" s="117"/>
      <c r="E95" s="117"/>
      <c r="F95" s="117"/>
    </row>
    <row r="96" spans="3:6" ht="18.75">
      <c r="C96" s="117"/>
      <c r="D96" s="117"/>
      <c r="E96" s="117"/>
      <c r="F96" s="117"/>
    </row>
    <row r="97" spans="3:6" ht="18.75">
      <c r="C97" s="117"/>
      <c r="D97" s="117"/>
      <c r="E97" s="117"/>
      <c r="F97" s="117"/>
    </row>
    <row r="98" spans="3:6" ht="18.75">
      <c r="C98" s="117"/>
      <c r="D98" s="117"/>
      <c r="E98" s="117"/>
      <c r="F98" s="117"/>
    </row>
    <row r="99" spans="3:6" ht="18.75">
      <c r="C99" s="117"/>
      <c r="D99" s="117"/>
      <c r="E99" s="117"/>
      <c r="F99" s="117"/>
    </row>
    <row r="100" spans="3:6" ht="18.75">
      <c r="C100" s="117"/>
      <c r="D100" s="117"/>
      <c r="E100" s="117"/>
      <c r="F100" s="117"/>
    </row>
    <row r="101" spans="3:6" ht="18.75">
      <c r="C101" s="117"/>
      <c r="D101" s="117"/>
      <c r="E101" s="117"/>
      <c r="F101" s="117"/>
    </row>
    <row r="102" spans="3:6" ht="18.75">
      <c r="C102" s="117"/>
      <c r="D102" s="117"/>
      <c r="E102" s="117"/>
      <c r="F102" s="117"/>
    </row>
    <row r="103" spans="3:6" ht="18.75">
      <c r="C103" s="117"/>
      <c r="D103" s="117"/>
      <c r="E103" s="117"/>
      <c r="F103" s="117"/>
    </row>
    <row r="104" spans="3:6" ht="18.75">
      <c r="C104" s="117"/>
      <c r="D104" s="117"/>
      <c r="E104" s="117"/>
      <c r="F104" s="117"/>
    </row>
    <row r="105" spans="3:6" ht="18.75">
      <c r="C105" s="117"/>
      <c r="D105" s="117"/>
      <c r="E105" s="117"/>
      <c r="F105" s="117"/>
    </row>
    <row r="106" spans="4:6" ht="18.75">
      <c r="D106" s="117"/>
      <c r="E106" s="117"/>
      <c r="F106" s="117"/>
    </row>
    <row r="107" spans="4:6" ht="18.75">
      <c r="D107" s="117"/>
      <c r="E107" s="117"/>
      <c r="F107" s="117"/>
    </row>
    <row r="108" spans="4:6" ht="18.75">
      <c r="D108" s="117"/>
      <c r="E108" s="117"/>
      <c r="F108" s="117"/>
    </row>
    <row r="109" spans="4:6" ht="18.75">
      <c r="D109" s="117"/>
      <c r="E109" s="117"/>
      <c r="F109" s="117"/>
    </row>
    <row r="110" spans="4:6" ht="18.75">
      <c r="D110" s="117"/>
      <c r="E110" s="117"/>
      <c r="F110" s="117"/>
    </row>
  </sheetData>
  <sheetProtection/>
  <mergeCells count="18">
    <mergeCell ref="B48:C48"/>
    <mergeCell ref="D48:E48"/>
    <mergeCell ref="C8:E8"/>
    <mergeCell ref="E1:G1"/>
    <mergeCell ref="A2:G2"/>
    <mergeCell ref="C4:E4"/>
    <mergeCell ref="C5:E5"/>
    <mergeCell ref="C6:E6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zoomScalePageLayoutView="0" workbookViewId="0" topLeftCell="A1">
      <selection activeCell="D22" sqref="D22"/>
    </sheetView>
  </sheetViews>
  <sheetFormatPr defaultColWidth="8.8515625" defaultRowHeight="15"/>
  <cols>
    <col min="1" max="1" width="5.00390625" style="72" customWidth="1"/>
    <col min="2" max="2" width="72.421875" style="72" customWidth="1"/>
    <col min="3" max="3" width="15.28125" style="72" customWidth="1"/>
    <col min="4" max="4" width="11.57421875" style="72" customWidth="1"/>
    <col min="5" max="5" width="15.140625" style="72" customWidth="1"/>
    <col min="6" max="6" width="16.00390625" style="72" customWidth="1"/>
    <col min="7" max="7" width="24.00390625" style="75" customWidth="1"/>
    <col min="8" max="8" width="11.140625" style="76" customWidth="1"/>
    <col min="9" max="9" width="12.8515625" style="76" customWidth="1"/>
    <col min="10" max="16384" width="8.8515625" style="76" customWidth="1"/>
  </cols>
  <sheetData>
    <row r="1" spans="5:7" ht="18.75">
      <c r="E1" s="180" t="s">
        <v>41</v>
      </c>
      <c r="F1" s="180"/>
      <c r="G1" s="180"/>
    </row>
    <row r="2" spans="1:7" ht="36.75" customHeight="1">
      <c r="A2" s="181" t="s">
        <v>113</v>
      </c>
      <c r="B2" s="181"/>
      <c r="C2" s="181"/>
      <c r="D2" s="181"/>
      <c r="E2" s="181"/>
      <c r="F2" s="181"/>
      <c r="G2" s="181"/>
    </row>
    <row r="3" spans="2:6" ht="19.5">
      <c r="B3" s="96"/>
      <c r="C3" s="97"/>
      <c r="D3" s="97"/>
      <c r="E3" s="97"/>
      <c r="F3" s="97"/>
    </row>
    <row r="4" spans="2:6" ht="19.5">
      <c r="B4" s="73" t="s">
        <v>0</v>
      </c>
      <c r="C4" s="182" t="s">
        <v>110</v>
      </c>
      <c r="D4" s="167"/>
      <c r="E4" s="167"/>
      <c r="F4" s="74"/>
    </row>
    <row r="5" spans="2:6" ht="19.5">
      <c r="B5" s="73" t="s">
        <v>1</v>
      </c>
      <c r="C5" s="183">
        <v>1</v>
      </c>
      <c r="D5" s="184"/>
      <c r="E5" s="184"/>
      <c r="F5" s="77"/>
    </row>
    <row r="6" spans="2:6" ht="19.5">
      <c r="B6" s="78" t="s">
        <v>2</v>
      </c>
      <c r="C6" s="183">
        <v>3183</v>
      </c>
      <c r="D6" s="184"/>
      <c r="E6" s="184"/>
      <c r="F6" s="77"/>
    </row>
    <row r="7" spans="2:6" ht="19.5">
      <c r="B7" s="78" t="s">
        <v>89</v>
      </c>
      <c r="C7" s="79">
        <v>410</v>
      </c>
      <c r="D7" s="80"/>
      <c r="E7" s="81"/>
      <c r="F7" s="77"/>
    </row>
    <row r="8" spans="2:6" ht="39">
      <c r="B8" s="92" t="s">
        <v>96</v>
      </c>
      <c r="C8" s="177"/>
      <c r="D8" s="178"/>
      <c r="E8" s="179"/>
      <c r="F8" s="83"/>
    </row>
    <row r="9" spans="2:6" ht="19.5">
      <c r="B9" s="82" t="s">
        <v>91</v>
      </c>
      <c r="C9" s="84">
        <v>783008.28</v>
      </c>
      <c r="D9" s="85"/>
      <c r="E9" s="86"/>
      <c r="F9" s="83"/>
    </row>
    <row r="10" spans="2:5" ht="18.75">
      <c r="B10" s="87" t="s">
        <v>87</v>
      </c>
      <c r="C10" s="88">
        <v>8.5</v>
      </c>
      <c r="D10" s="66"/>
      <c r="E10" s="46"/>
    </row>
    <row r="11" spans="2:5" ht="18.75">
      <c r="B11" s="87" t="s">
        <v>93</v>
      </c>
      <c r="C11" s="88">
        <f>12*D50</f>
        <v>0</v>
      </c>
      <c r="D11" s="66"/>
      <c r="E11" s="46"/>
    </row>
    <row r="12" spans="2:5" ht="18.75">
      <c r="B12" s="87" t="s">
        <v>88</v>
      </c>
      <c r="C12" s="89">
        <f>C6*C10*12</f>
        <v>324666</v>
      </c>
      <c r="D12" s="66">
        <f>C12/12</f>
        <v>27055.5</v>
      </c>
      <c r="E12" s="46"/>
    </row>
    <row r="13" spans="1:7" ht="18.75">
      <c r="A13" s="165"/>
      <c r="B13" s="166"/>
      <c r="C13" s="166"/>
      <c r="D13" s="166"/>
      <c r="E13" s="167"/>
      <c r="F13" s="167"/>
      <c r="G13" s="167"/>
    </row>
    <row r="14" spans="1:7" ht="18.75">
      <c r="A14" s="98"/>
      <c r="B14" s="99"/>
      <c r="C14" s="99"/>
      <c r="D14" s="100"/>
      <c r="E14" s="101"/>
      <c r="F14" s="102"/>
      <c r="G14" s="102"/>
    </row>
    <row r="15" spans="1:7" ht="18.75">
      <c r="A15" s="168" t="s">
        <v>4</v>
      </c>
      <c r="B15" s="141" t="s">
        <v>5</v>
      </c>
      <c r="C15" s="170" t="s">
        <v>32</v>
      </c>
      <c r="D15" s="172" t="s">
        <v>43</v>
      </c>
      <c r="E15" s="173"/>
      <c r="F15" s="170" t="s">
        <v>80</v>
      </c>
      <c r="G15" s="174" t="s">
        <v>52</v>
      </c>
    </row>
    <row r="16" spans="1:7" ht="75">
      <c r="A16" s="169"/>
      <c r="B16" s="142"/>
      <c r="C16" s="171"/>
      <c r="D16" s="94" t="s">
        <v>6</v>
      </c>
      <c r="E16" s="94" t="s">
        <v>42</v>
      </c>
      <c r="F16" s="171"/>
      <c r="G16" s="175"/>
    </row>
    <row r="17" spans="1:7" ht="18.75">
      <c r="A17" s="103" t="s">
        <v>7</v>
      </c>
      <c r="B17" s="13" t="s">
        <v>31</v>
      </c>
      <c r="C17" s="15">
        <f>D17*C6</f>
        <v>14769.119999999999</v>
      </c>
      <c r="D17" s="15">
        <v>4.64</v>
      </c>
      <c r="E17" s="15">
        <f>C17*12</f>
        <v>177229.44</v>
      </c>
      <c r="F17" s="15">
        <f>C17*12</f>
        <v>177229.44</v>
      </c>
      <c r="G17" s="40"/>
    </row>
    <row r="18" spans="1:7" ht="18.75">
      <c r="A18" s="95" t="s">
        <v>10</v>
      </c>
      <c r="B18" s="18" t="s">
        <v>11</v>
      </c>
      <c r="C18" s="15">
        <f>0.47*C6</f>
        <v>1496.01</v>
      </c>
      <c r="D18" s="15">
        <v>0.47</v>
      </c>
      <c r="E18" s="15">
        <f>C18*12</f>
        <v>17952.12</v>
      </c>
      <c r="F18" s="15">
        <f aca="true" t="shared" si="0" ref="F18:F27">C18*12</f>
        <v>17952.12</v>
      </c>
      <c r="G18" s="3"/>
    </row>
    <row r="19" spans="1:7" ht="18.75">
      <c r="A19" s="95" t="s">
        <v>12</v>
      </c>
      <c r="B19" s="18" t="s">
        <v>33</v>
      </c>
      <c r="C19" s="15">
        <v>1350</v>
      </c>
      <c r="D19" s="15">
        <f>C19/C6</f>
        <v>0.42412818096135724</v>
      </c>
      <c r="E19" s="15">
        <f>C19*12</f>
        <v>16200</v>
      </c>
      <c r="F19" s="15">
        <f t="shared" si="0"/>
        <v>16200</v>
      </c>
      <c r="G19" s="3"/>
    </row>
    <row r="20" spans="1:7" ht="18.75">
      <c r="A20" s="104" t="s">
        <v>13</v>
      </c>
      <c r="B20" s="46" t="s">
        <v>58</v>
      </c>
      <c r="C20" s="15">
        <f>E20/12</f>
        <v>111</v>
      </c>
      <c r="D20" s="15">
        <f>C20/C6</f>
        <v>0.034872761545711596</v>
      </c>
      <c r="E20" s="3">
        <v>1332</v>
      </c>
      <c r="F20" s="15">
        <f t="shared" si="0"/>
        <v>1332</v>
      </c>
      <c r="G20" s="3"/>
    </row>
    <row r="21" spans="1:7" ht="18.75">
      <c r="A21" s="104" t="s">
        <v>14</v>
      </c>
      <c r="B21" s="1" t="s">
        <v>38</v>
      </c>
      <c r="C21" s="15">
        <f>E21/12</f>
        <v>80.29166666666667</v>
      </c>
      <c r="D21" s="15">
        <f>C21/C6</f>
        <v>0.025225154466436278</v>
      </c>
      <c r="E21" s="15">
        <f>C7*2.35</f>
        <v>963.5</v>
      </c>
      <c r="F21" s="15">
        <f t="shared" si="0"/>
        <v>963.5</v>
      </c>
      <c r="G21" s="3"/>
    </row>
    <row r="22" spans="1:7" ht="18.75">
      <c r="A22" s="104" t="s">
        <v>45</v>
      </c>
      <c r="B22" s="1" t="s">
        <v>85</v>
      </c>
      <c r="C22" s="15">
        <f>E22/12</f>
        <v>55.35</v>
      </c>
      <c r="D22" s="15">
        <f>E22/C6</f>
        <v>0.20867106503298777</v>
      </c>
      <c r="E22" s="15">
        <f>C7*1.62</f>
        <v>664.2</v>
      </c>
      <c r="F22" s="15">
        <f t="shared" si="0"/>
        <v>664.2</v>
      </c>
      <c r="G22" s="3"/>
    </row>
    <row r="23" spans="1:7" s="105" customFormat="1" ht="18.75">
      <c r="A23" s="104"/>
      <c r="B23" s="1" t="s">
        <v>37</v>
      </c>
      <c r="C23" s="15">
        <f>C12*12%/12</f>
        <v>3246.66</v>
      </c>
      <c r="D23" s="15">
        <f>C23/C6</f>
        <v>1.02</v>
      </c>
      <c r="E23" s="3">
        <f>C12*12%</f>
        <v>38959.92</v>
      </c>
      <c r="F23" s="15">
        <f t="shared" si="0"/>
        <v>38959.92</v>
      </c>
      <c r="G23" s="3"/>
    </row>
    <row r="24" spans="1:7" ht="37.5">
      <c r="A24" s="104"/>
      <c r="B24" s="1" t="s">
        <v>83</v>
      </c>
      <c r="C24" s="15">
        <f>C12*0.9%/12</f>
        <v>243.4995</v>
      </c>
      <c r="D24" s="15">
        <f>C24/C6</f>
        <v>0.0765</v>
      </c>
      <c r="E24" s="3">
        <f>C12*0.9%</f>
        <v>2921.994</v>
      </c>
      <c r="F24" s="15">
        <f t="shared" si="0"/>
        <v>2921.994</v>
      </c>
      <c r="G24" s="3"/>
    </row>
    <row r="25" spans="1:7" s="105" customFormat="1" ht="18.75">
      <c r="A25" s="104"/>
      <c r="B25" s="1" t="s">
        <v>84</v>
      </c>
      <c r="C25" s="15">
        <f>C12*2.5%/12</f>
        <v>676.3875</v>
      </c>
      <c r="D25" s="15">
        <f>C25/C6</f>
        <v>0.21250000000000002</v>
      </c>
      <c r="E25" s="3">
        <f>C25*12</f>
        <v>8116.650000000001</v>
      </c>
      <c r="F25" s="15">
        <f t="shared" si="0"/>
        <v>8116.650000000001</v>
      </c>
      <c r="G25" s="3"/>
    </row>
    <row r="26" spans="1:7" s="107" customFormat="1" ht="18.75">
      <c r="A26" s="106"/>
      <c r="B26" s="48" t="s">
        <v>108</v>
      </c>
      <c r="C26" s="49">
        <f>E26/12</f>
        <v>652.5069</v>
      </c>
      <c r="D26" s="49">
        <f>E26/C6/12</f>
        <v>0.20499745523091426</v>
      </c>
      <c r="E26" s="50">
        <f>C9*1%</f>
        <v>7830.0828</v>
      </c>
      <c r="F26" s="15">
        <f t="shared" si="0"/>
        <v>7830.0828</v>
      </c>
      <c r="G26" s="50"/>
    </row>
    <row r="27" spans="1:7" ht="18.75">
      <c r="A27" s="104"/>
      <c r="B27" s="1" t="s">
        <v>90</v>
      </c>
      <c r="C27" s="15">
        <v>3752.6</v>
      </c>
      <c r="D27" s="15">
        <f>E27/C6/12</f>
        <v>1.1789506754633992</v>
      </c>
      <c r="E27" s="3">
        <f>C27*12</f>
        <v>45031.2</v>
      </c>
      <c r="F27" s="15">
        <f t="shared" si="0"/>
        <v>45031.2</v>
      </c>
      <c r="G27" s="3"/>
    </row>
    <row r="28" spans="1:7" s="109" customFormat="1" ht="18.75">
      <c r="A28" s="108"/>
      <c r="B28" s="66" t="s">
        <v>92</v>
      </c>
      <c r="C28" s="14">
        <f>SUM(C17:C27)</f>
        <v>26433.425566666665</v>
      </c>
      <c r="D28" s="14">
        <f>SUM(D17:D27)</f>
        <v>8.495845292700807</v>
      </c>
      <c r="E28" s="14">
        <f>SUM(E17:E27)</f>
        <v>317201.1068</v>
      </c>
      <c r="F28" s="14">
        <f>SUM(F17:F27)</f>
        <v>317201.1068</v>
      </c>
      <c r="G28" s="67"/>
    </row>
    <row r="29" spans="1:7" s="105" customFormat="1" ht="18.75">
      <c r="A29" s="104"/>
      <c r="B29" s="1"/>
      <c r="C29" s="15"/>
      <c r="D29" s="15"/>
      <c r="E29" s="3"/>
      <c r="F29" s="3"/>
      <c r="G29" s="3"/>
    </row>
    <row r="30" spans="1:7" s="105" customFormat="1" ht="18.75">
      <c r="A30" s="104"/>
      <c r="B30" s="1"/>
      <c r="C30" s="15"/>
      <c r="D30" s="15"/>
      <c r="E30" s="3"/>
      <c r="F30" s="3"/>
      <c r="G30" s="3"/>
    </row>
    <row r="31" spans="1:7" ht="37.5">
      <c r="A31" s="104"/>
      <c r="B31" s="90" t="s">
        <v>94</v>
      </c>
      <c r="C31" s="91">
        <f>(C10-D28)*C6+D50</f>
        <v>13.224433333331973</v>
      </c>
      <c r="D31" s="91">
        <f>C31/C6</f>
        <v>0.0041547072991932055</v>
      </c>
      <c r="E31" s="91">
        <f>C31*12</f>
        <v>158.69319999998368</v>
      </c>
      <c r="F31" s="91">
        <f>E31</f>
        <v>158.69319999998368</v>
      </c>
      <c r="G31" s="3"/>
    </row>
    <row r="32" spans="1:7" ht="18.75">
      <c r="A32" s="104"/>
      <c r="B32" s="1"/>
      <c r="C32" s="15"/>
      <c r="D32" s="15"/>
      <c r="E32" s="3"/>
      <c r="F32" s="3"/>
      <c r="G32" s="3"/>
    </row>
    <row r="33" spans="1:7" ht="18.75">
      <c r="A33" s="104"/>
      <c r="B33" s="1"/>
      <c r="C33" s="15"/>
      <c r="D33" s="15"/>
      <c r="E33" s="3"/>
      <c r="F33" s="3"/>
      <c r="G33" s="3"/>
    </row>
    <row r="34" spans="1:7" ht="18.75">
      <c r="A34" s="104"/>
      <c r="B34" s="1"/>
      <c r="C34" s="15"/>
      <c r="D34" s="15"/>
      <c r="E34" s="3"/>
      <c r="F34" s="3"/>
      <c r="G34" s="3"/>
    </row>
    <row r="35" spans="1:7" ht="18.75">
      <c r="A35" s="104"/>
      <c r="B35" s="1"/>
      <c r="C35" s="15"/>
      <c r="D35" s="15"/>
      <c r="E35" s="3"/>
      <c r="F35" s="3"/>
      <c r="G35" s="3"/>
    </row>
    <row r="36" spans="1:7" ht="18.75">
      <c r="A36" s="104"/>
      <c r="B36" s="1"/>
      <c r="C36" s="15"/>
      <c r="D36" s="15"/>
      <c r="E36" s="3"/>
      <c r="F36" s="3"/>
      <c r="G36" s="3"/>
    </row>
    <row r="37" spans="1:7" ht="18.75">
      <c r="A37" s="104"/>
      <c r="B37" s="1"/>
      <c r="C37" s="15"/>
      <c r="D37" s="15"/>
      <c r="E37" s="3"/>
      <c r="F37" s="3"/>
      <c r="G37" s="3"/>
    </row>
    <row r="38" spans="1:7" ht="18.75">
      <c r="A38" s="104"/>
      <c r="B38" s="1"/>
      <c r="C38" s="15"/>
      <c r="D38" s="15"/>
      <c r="E38" s="3"/>
      <c r="F38" s="3"/>
      <c r="G38" s="3"/>
    </row>
    <row r="39" spans="1:7" ht="18.75">
      <c r="A39" s="104"/>
      <c r="B39" s="1"/>
      <c r="C39" s="15"/>
      <c r="D39" s="15"/>
      <c r="E39" s="3"/>
      <c r="F39" s="3"/>
      <c r="G39" s="3"/>
    </row>
    <row r="40" spans="1:7" ht="18.75">
      <c r="A40" s="104"/>
      <c r="B40" s="1"/>
      <c r="C40" s="15"/>
      <c r="D40" s="15"/>
      <c r="E40" s="3"/>
      <c r="F40" s="3"/>
      <c r="G40" s="3"/>
    </row>
    <row r="41" spans="1:7" ht="18.75">
      <c r="A41" s="104"/>
      <c r="B41" s="1"/>
      <c r="C41" s="15"/>
      <c r="D41" s="15"/>
      <c r="E41" s="3"/>
      <c r="F41" s="3"/>
      <c r="G41" s="3"/>
    </row>
    <row r="42" spans="1:7" ht="18.75">
      <c r="A42" s="95"/>
      <c r="B42" s="18"/>
      <c r="C42" s="14"/>
      <c r="D42" s="14"/>
      <c r="E42" s="14"/>
      <c r="F42" s="14"/>
      <c r="G42" s="14"/>
    </row>
    <row r="43" spans="1:7" ht="18.75">
      <c r="A43" s="104"/>
      <c r="B43" s="1"/>
      <c r="C43" s="15"/>
      <c r="D43" s="15"/>
      <c r="E43" s="3"/>
      <c r="F43" s="3"/>
      <c r="G43" s="3"/>
    </row>
    <row r="44" spans="1:7" ht="18.75">
      <c r="A44" s="110"/>
      <c r="B44" s="19"/>
      <c r="C44" s="14"/>
      <c r="D44" s="20"/>
      <c r="E44" s="62"/>
      <c r="F44" s="20"/>
      <c r="G44" s="20"/>
    </row>
    <row r="45" spans="1:7" ht="18.75">
      <c r="A45" s="22"/>
      <c r="B45" s="22"/>
      <c r="C45" s="14"/>
      <c r="D45" s="14"/>
      <c r="E45" s="62"/>
      <c r="F45" s="14"/>
      <c r="G45" s="14"/>
    </row>
    <row r="46" spans="1:7" ht="18.75">
      <c r="A46" s="22"/>
      <c r="B46" s="22"/>
      <c r="C46" s="23"/>
      <c r="D46" s="15"/>
      <c r="E46" s="23"/>
      <c r="F46" s="23"/>
      <c r="G46" s="111"/>
    </row>
    <row r="47" spans="1:7" ht="18.75">
      <c r="A47" s="95"/>
      <c r="B47" s="22"/>
      <c r="C47" s="14"/>
      <c r="D47" s="14"/>
      <c r="E47" s="14"/>
      <c r="F47" s="14"/>
      <c r="G47" s="14"/>
    </row>
    <row r="48" spans="1:7" ht="18.75">
      <c r="A48" s="95"/>
      <c r="B48" s="131"/>
      <c r="C48" s="176"/>
      <c r="D48" s="133"/>
      <c r="E48" s="134"/>
      <c r="F48" s="55"/>
      <c r="G48" s="14"/>
    </row>
    <row r="49" spans="1:6" ht="18.75">
      <c r="A49" s="112"/>
      <c r="B49" s="112"/>
      <c r="C49" s="113"/>
      <c r="D49" s="113"/>
      <c r="E49" s="113"/>
      <c r="F49" s="113"/>
    </row>
    <row r="50" spans="1:4" ht="18.75">
      <c r="A50" s="112"/>
      <c r="B50" s="158" t="s">
        <v>34</v>
      </c>
      <c r="C50" s="158"/>
      <c r="D50" s="26">
        <f>C52/100*88</f>
        <v>0</v>
      </c>
    </row>
    <row r="51" spans="1:6" ht="18.75">
      <c r="A51" s="112"/>
      <c r="B51" s="112"/>
      <c r="C51" s="113"/>
      <c r="D51" s="113"/>
      <c r="E51" s="113"/>
      <c r="F51" s="113"/>
    </row>
    <row r="52" spans="1:7" ht="18.75">
      <c r="A52" s="114"/>
      <c r="B52" s="22" t="s">
        <v>28</v>
      </c>
      <c r="C52" s="93"/>
      <c r="D52" s="115"/>
      <c r="E52" s="115"/>
      <c r="F52" s="115"/>
      <c r="G52" s="116"/>
    </row>
    <row r="53" spans="1:7" ht="18.75">
      <c r="A53" s="114"/>
      <c r="B53" s="95" t="s">
        <v>51</v>
      </c>
      <c r="C53" s="59"/>
      <c r="D53" s="115"/>
      <c r="E53" s="115"/>
      <c r="F53" s="115"/>
      <c r="G53" s="116"/>
    </row>
    <row r="54" spans="1:7" ht="18.75">
      <c r="A54" s="114"/>
      <c r="B54" s="18" t="s">
        <v>64</v>
      </c>
      <c r="C54" s="59"/>
      <c r="D54" s="115"/>
      <c r="E54" s="115"/>
      <c r="F54" s="115"/>
      <c r="G54" s="116"/>
    </row>
    <row r="55" spans="1:7" ht="18.75">
      <c r="A55" s="114"/>
      <c r="B55" s="22" t="s">
        <v>29</v>
      </c>
      <c r="C55" s="59"/>
      <c r="D55" s="115"/>
      <c r="E55" s="115"/>
      <c r="F55" s="115"/>
      <c r="G55" s="116"/>
    </row>
    <row r="56" spans="1:7" ht="18.75">
      <c r="A56" s="114"/>
      <c r="B56" s="18" t="s">
        <v>30</v>
      </c>
      <c r="C56" s="60"/>
      <c r="D56" s="115"/>
      <c r="E56" s="115"/>
      <c r="F56" s="115"/>
      <c r="G56" s="116"/>
    </row>
    <row r="57" spans="1:7" ht="18.75">
      <c r="A57" s="114"/>
      <c r="B57" s="18" t="s">
        <v>65</v>
      </c>
      <c r="C57" s="59"/>
      <c r="D57" s="115"/>
      <c r="E57" s="115"/>
      <c r="F57" s="115"/>
      <c r="G57" s="116"/>
    </row>
    <row r="58" spans="1:7" ht="18.75">
      <c r="A58" s="114"/>
      <c r="B58" s="18" t="s">
        <v>82</v>
      </c>
      <c r="C58" s="59"/>
      <c r="D58" s="115"/>
      <c r="E58" s="115"/>
      <c r="F58" s="115"/>
      <c r="G58" s="116"/>
    </row>
    <row r="59" spans="1:7" ht="18.75">
      <c r="A59" s="114"/>
      <c r="B59" s="115"/>
      <c r="C59" s="115"/>
      <c r="D59" s="115"/>
      <c r="E59" s="116"/>
      <c r="F59" s="76"/>
      <c r="G59" s="76"/>
    </row>
    <row r="60" spans="1:7" ht="18.75">
      <c r="A60" s="114"/>
      <c r="B60" s="159"/>
      <c r="C60" s="160"/>
      <c r="D60" s="160"/>
      <c r="E60" s="161"/>
      <c r="F60" s="76"/>
      <c r="G60" s="76"/>
    </row>
    <row r="61" spans="1:7" ht="56.25" customHeight="1">
      <c r="A61" s="114"/>
      <c r="B61" s="162" t="s">
        <v>95</v>
      </c>
      <c r="C61" s="163"/>
      <c r="D61" s="163"/>
      <c r="E61" s="164"/>
      <c r="F61" s="76"/>
      <c r="G61" s="76"/>
    </row>
    <row r="62" spans="1:7" ht="18.75">
      <c r="A62" s="57" t="s">
        <v>39</v>
      </c>
      <c r="B62" s="57"/>
      <c r="C62" s="117"/>
      <c r="D62" s="57"/>
      <c r="E62" s="115"/>
      <c r="F62" s="115"/>
      <c r="G62" s="116"/>
    </row>
    <row r="63" spans="1:6" ht="18.75">
      <c r="A63" s="112"/>
      <c r="B63" s="112"/>
      <c r="C63" s="117"/>
      <c r="D63" s="113"/>
      <c r="E63" s="113"/>
      <c r="F63" s="113"/>
    </row>
    <row r="64" spans="1:6" ht="18.75">
      <c r="A64" s="118"/>
      <c r="B64" s="118"/>
      <c r="C64" s="117"/>
      <c r="D64" s="117"/>
      <c r="E64" s="117"/>
      <c r="F64" s="117"/>
    </row>
    <row r="65" spans="1:6" ht="18.75">
      <c r="A65" s="118"/>
      <c r="B65" s="118"/>
      <c r="C65" s="117"/>
      <c r="D65" s="117"/>
      <c r="E65" s="117"/>
      <c r="F65" s="117"/>
    </row>
    <row r="66" spans="1:6" ht="18.75">
      <c r="A66" s="118"/>
      <c r="B66" s="118"/>
      <c r="C66" s="117"/>
      <c r="D66" s="117"/>
      <c r="E66" s="117"/>
      <c r="F66" s="117"/>
    </row>
    <row r="67" spans="1:6" ht="18.75">
      <c r="A67" s="118"/>
      <c r="B67" s="118"/>
      <c r="C67" s="117"/>
      <c r="D67" s="117"/>
      <c r="E67" s="117"/>
      <c r="F67" s="117"/>
    </row>
    <row r="68" spans="1:6" ht="18.75">
      <c r="A68" s="118"/>
      <c r="B68" s="118"/>
      <c r="C68" s="117"/>
      <c r="D68" s="117"/>
      <c r="E68" s="117"/>
      <c r="F68" s="117"/>
    </row>
    <row r="69" spans="1:6" ht="18.75">
      <c r="A69" s="118"/>
      <c r="B69" s="118"/>
      <c r="C69" s="117"/>
      <c r="D69" s="117"/>
      <c r="E69" s="117"/>
      <c r="F69" s="117"/>
    </row>
    <row r="70" spans="1:6" ht="18.75">
      <c r="A70" s="118"/>
      <c r="B70" s="118"/>
      <c r="C70" s="117"/>
      <c r="D70" s="117"/>
      <c r="E70" s="117"/>
      <c r="F70" s="117"/>
    </row>
    <row r="71" spans="1:6" ht="18.75">
      <c r="A71" s="118"/>
      <c r="B71" s="118"/>
      <c r="C71" s="117"/>
      <c r="D71" s="117"/>
      <c r="E71" s="117"/>
      <c r="F71" s="117"/>
    </row>
    <row r="72" spans="1:6" ht="18.75">
      <c r="A72" s="118"/>
      <c r="B72" s="118"/>
      <c r="C72" s="117"/>
      <c r="D72" s="117"/>
      <c r="E72" s="117"/>
      <c r="F72" s="117"/>
    </row>
    <row r="73" spans="1:6" ht="18.75">
      <c r="A73" s="118"/>
      <c r="B73" s="118"/>
      <c r="C73" s="117"/>
      <c r="D73" s="117"/>
      <c r="E73" s="117"/>
      <c r="F73" s="117"/>
    </row>
    <row r="74" spans="1:6" ht="18.75">
      <c r="A74" s="118"/>
      <c r="B74" s="118"/>
      <c r="C74" s="117"/>
      <c r="D74" s="117"/>
      <c r="E74" s="117"/>
      <c r="F74" s="117"/>
    </row>
    <row r="75" spans="3:6" ht="18.75">
      <c r="C75" s="117"/>
      <c r="D75" s="117"/>
      <c r="E75" s="117"/>
      <c r="F75" s="117"/>
    </row>
    <row r="76" spans="3:6" ht="18.75">
      <c r="C76" s="117"/>
      <c r="D76" s="117"/>
      <c r="E76" s="117"/>
      <c r="F76" s="117"/>
    </row>
    <row r="77" spans="3:6" ht="18.75">
      <c r="C77" s="117"/>
      <c r="D77" s="117"/>
      <c r="E77" s="117"/>
      <c r="F77" s="117"/>
    </row>
    <row r="78" spans="3:6" ht="18.75">
      <c r="C78" s="117"/>
      <c r="D78" s="117"/>
      <c r="E78" s="117"/>
      <c r="F78" s="117"/>
    </row>
    <row r="79" spans="3:6" ht="18.75">
      <c r="C79" s="117"/>
      <c r="D79" s="117"/>
      <c r="E79" s="117"/>
      <c r="F79" s="117"/>
    </row>
    <row r="80" spans="3:6" ht="18.75">
      <c r="C80" s="117"/>
      <c r="D80" s="117"/>
      <c r="E80" s="117"/>
      <c r="F80" s="117"/>
    </row>
    <row r="81" spans="3:6" ht="18.75">
      <c r="C81" s="117"/>
      <c r="D81" s="117"/>
      <c r="E81" s="117"/>
      <c r="F81" s="117"/>
    </row>
    <row r="82" spans="3:6" ht="18.75">
      <c r="C82" s="117"/>
      <c r="D82" s="117"/>
      <c r="E82" s="117"/>
      <c r="F82" s="117"/>
    </row>
    <row r="83" spans="3:6" ht="18.75">
      <c r="C83" s="117"/>
      <c r="D83" s="117"/>
      <c r="E83" s="117"/>
      <c r="F83" s="117"/>
    </row>
    <row r="84" spans="3:6" ht="18.75">
      <c r="C84" s="117"/>
      <c r="D84" s="117"/>
      <c r="E84" s="117"/>
      <c r="F84" s="117"/>
    </row>
    <row r="85" spans="3:6" ht="18.75">
      <c r="C85" s="117"/>
      <c r="D85" s="117"/>
      <c r="E85" s="117"/>
      <c r="F85" s="117"/>
    </row>
    <row r="86" spans="3:6" ht="18.75">
      <c r="C86" s="117"/>
      <c r="D86" s="117"/>
      <c r="E86" s="117"/>
      <c r="F86" s="117"/>
    </row>
    <row r="87" spans="3:6" ht="18.75">
      <c r="C87" s="117"/>
      <c r="D87" s="117"/>
      <c r="E87" s="117"/>
      <c r="F87" s="117"/>
    </row>
    <row r="88" spans="3:6" ht="18.75">
      <c r="C88" s="117"/>
      <c r="D88" s="117"/>
      <c r="E88" s="117"/>
      <c r="F88" s="117"/>
    </row>
    <row r="89" spans="3:6" ht="18.75">
      <c r="C89" s="117"/>
      <c r="D89" s="117"/>
      <c r="E89" s="117"/>
      <c r="F89" s="117"/>
    </row>
    <row r="90" spans="3:6" ht="18.75">
      <c r="C90" s="117"/>
      <c r="D90" s="117"/>
      <c r="E90" s="117"/>
      <c r="F90" s="117"/>
    </row>
    <row r="91" spans="3:6" ht="18.75">
      <c r="C91" s="117"/>
      <c r="D91" s="117"/>
      <c r="E91" s="117"/>
      <c r="F91" s="117"/>
    </row>
    <row r="92" spans="3:6" ht="18.75">
      <c r="C92" s="117"/>
      <c r="D92" s="117"/>
      <c r="E92" s="117"/>
      <c r="F92" s="117"/>
    </row>
    <row r="93" spans="3:6" ht="18.75">
      <c r="C93" s="117"/>
      <c r="D93" s="117"/>
      <c r="E93" s="117"/>
      <c r="F93" s="117"/>
    </row>
    <row r="94" spans="3:6" ht="18.75">
      <c r="C94" s="117"/>
      <c r="D94" s="117"/>
      <c r="E94" s="117"/>
      <c r="F94" s="117"/>
    </row>
    <row r="95" spans="3:6" ht="18.75">
      <c r="C95" s="117"/>
      <c r="D95" s="117"/>
      <c r="E95" s="117"/>
      <c r="F95" s="117"/>
    </row>
    <row r="96" spans="3:6" ht="18.75">
      <c r="C96" s="117"/>
      <c r="D96" s="117"/>
      <c r="E96" s="117"/>
      <c r="F96" s="117"/>
    </row>
    <row r="97" spans="3:6" ht="18.75">
      <c r="C97" s="117"/>
      <c r="D97" s="117"/>
      <c r="E97" s="117"/>
      <c r="F97" s="117"/>
    </row>
    <row r="98" spans="3:6" ht="18.75">
      <c r="C98" s="117"/>
      <c r="D98" s="117"/>
      <c r="E98" s="117"/>
      <c r="F98" s="117"/>
    </row>
    <row r="99" spans="3:6" ht="18.75">
      <c r="C99" s="117"/>
      <c r="D99" s="117"/>
      <c r="E99" s="117"/>
      <c r="F99" s="117"/>
    </row>
    <row r="100" spans="3:6" ht="18.75">
      <c r="C100" s="117"/>
      <c r="D100" s="117"/>
      <c r="E100" s="117"/>
      <c r="F100" s="117"/>
    </row>
    <row r="101" spans="3:6" ht="18.75">
      <c r="C101" s="117"/>
      <c r="D101" s="117"/>
      <c r="E101" s="117"/>
      <c r="F101" s="117"/>
    </row>
    <row r="102" spans="3:6" ht="18.75">
      <c r="C102" s="117"/>
      <c r="D102" s="117"/>
      <c r="E102" s="117"/>
      <c r="F102" s="117"/>
    </row>
    <row r="103" spans="3:6" ht="18.75">
      <c r="C103" s="117"/>
      <c r="D103" s="117"/>
      <c r="E103" s="117"/>
      <c r="F103" s="117"/>
    </row>
    <row r="104" spans="3:6" ht="18.75">
      <c r="C104" s="117"/>
      <c r="D104" s="117"/>
      <c r="E104" s="117"/>
      <c r="F104" s="117"/>
    </row>
    <row r="105" spans="3:6" ht="18.75">
      <c r="C105" s="117"/>
      <c r="D105" s="117"/>
      <c r="E105" s="117"/>
      <c r="F105" s="117"/>
    </row>
    <row r="106" spans="4:6" ht="18.75">
      <c r="D106" s="117"/>
      <c r="E106" s="117"/>
      <c r="F106" s="117"/>
    </row>
    <row r="107" spans="4:6" ht="18.75">
      <c r="D107" s="117"/>
      <c r="E107" s="117"/>
      <c r="F107" s="117"/>
    </row>
    <row r="108" spans="4:6" ht="18.75">
      <c r="D108" s="117"/>
      <c r="E108" s="117"/>
      <c r="F108" s="117"/>
    </row>
    <row r="109" spans="4:6" ht="18.75">
      <c r="D109" s="117"/>
      <c r="E109" s="117"/>
      <c r="F109" s="117"/>
    </row>
    <row r="110" spans="4:6" ht="18.75">
      <c r="D110" s="117"/>
      <c r="E110" s="117"/>
      <c r="F110" s="117"/>
    </row>
  </sheetData>
  <sheetProtection/>
  <mergeCells count="18">
    <mergeCell ref="B48:C48"/>
    <mergeCell ref="D48:E48"/>
    <mergeCell ref="C8:E8"/>
    <mergeCell ref="E1:G1"/>
    <mergeCell ref="A2:G2"/>
    <mergeCell ref="C4:E4"/>
    <mergeCell ref="C5:E5"/>
    <mergeCell ref="C6:E6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zoomScalePageLayoutView="0" workbookViewId="0" topLeftCell="A1">
      <selection activeCell="D21" sqref="D21"/>
    </sheetView>
  </sheetViews>
  <sheetFormatPr defaultColWidth="8.8515625" defaultRowHeight="15"/>
  <cols>
    <col min="1" max="1" width="5.00390625" style="72" customWidth="1"/>
    <col min="2" max="2" width="72.421875" style="72" customWidth="1"/>
    <col min="3" max="3" width="15.28125" style="72" customWidth="1"/>
    <col min="4" max="4" width="11.57421875" style="72" customWidth="1"/>
    <col min="5" max="5" width="15.140625" style="72" customWidth="1"/>
    <col min="6" max="6" width="16.00390625" style="72" customWidth="1"/>
    <col min="7" max="7" width="24.00390625" style="75" customWidth="1"/>
    <col min="8" max="8" width="11.140625" style="76" customWidth="1"/>
    <col min="9" max="9" width="12.8515625" style="76" customWidth="1"/>
    <col min="10" max="16384" width="8.8515625" style="76" customWidth="1"/>
  </cols>
  <sheetData>
    <row r="1" spans="5:7" ht="18.75">
      <c r="E1" s="180" t="s">
        <v>41</v>
      </c>
      <c r="F1" s="180"/>
      <c r="G1" s="180"/>
    </row>
    <row r="2" spans="1:7" ht="37.5" customHeight="1">
      <c r="A2" s="181" t="s">
        <v>114</v>
      </c>
      <c r="B2" s="181"/>
      <c r="C2" s="181"/>
      <c r="D2" s="181"/>
      <c r="E2" s="181"/>
      <c r="F2" s="181"/>
      <c r="G2" s="181"/>
    </row>
    <row r="3" spans="2:6" ht="19.5">
      <c r="B3" s="96"/>
      <c r="C3" s="97"/>
      <c r="D3" s="97"/>
      <c r="E3" s="97"/>
      <c r="F3" s="97"/>
    </row>
    <row r="4" spans="2:6" ht="19.5">
      <c r="B4" s="73" t="s">
        <v>0</v>
      </c>
      <c r="C4" s="182" t="s">
        <v>110</v>
      </c>
      <c r="D4" s="167"/>
      <c r="E4" s="167"/>
      <c r="F4" s="74"/>
    </row>
    <row r="5" spans="2:6" ht="19.5">
      <c r="B5" s="73" t="s">
        <v>1</v>
      </c>
      <c r="C5" s="183">
        <v>1</v>
      </c>
      <c r="D5" s="184"/>
      <c r="E5" s="184"/>
      <c r="F5" s="77"/>
    </row>
    <row r="6" spans="2:6" ht="19.5">
      <c r="B6" s="78" t="s">
        <v>2</v>
      </c>
      <c r="C6" s="183">
        <v>3259.2</v>
      </c>
      <c r="D6" s="184"/>
      <c r="E6" s="184"/>
      <c r="F6" s="77"/>
    </row>
    <row r="7" spans="2:6" ht="19.5">
      <c r="B7" s="78" t="s">
        <v>89</v>
      </c>
      <c r="C7" s="79">
        <v>410</v>
      </c>
      <c r="D7" s="80"/>
      <c r="E7" s="81"/>
      <c r="F7" s="77"/>
    </row>
    <row r="8" spans="2:6" ht="39">
      <c r="B8" s="92" t="s">
        <v>96</v>
      </c>
      <c r="C8" s="177"/>
      <c r="D8" s="178"/>
      <c r="E8" s="179"/>
      <c r="F8" s="83"/>
    </row>
    <row r="9" spans="2:6" ht="19.5">
      <c r="B9" s="82" t="s">
        <v>91</v>
      </c>
      <c r="C9" s="84">
        <v>310744.3</v>
      </c>
      <c r="D9" s="85"/>
      <c r="E9" s="86"/>
      <c r="F9" s="83"/>
    </row>
    <row r="10" spans="2:5" ht="18.75">
      <c r="B10" s="87" t="s">
        <v>87</v>
      </c>
      <c r="C10" s="88">
        <v>9.5</v>
      </c>
      <c r="D10" s="66"/>
      <c r="E10" s="46"/>
    </row>
    <row r="11" spans="2:5" ht="18.75">
      <c r="B11" s="87" t="s">
        <v>93</v>
      </c>
      <c r="C11" s="88">
        <f>12*D50</f>
        <v>0</v>
      </c>
      <c r="D11" s="66"/>
      <c r="E11" s="46"/>
    </row>
    <row r="12" spans="2:5" ht="18.75">
      <c r="B12" s="87" t="s">
        <v>88</v>
      </c>
      <c r="C12" s="89">
        <f>C6*C10*12</f>
        <v>371548.8</v>
      </c>
      <c r="D12" s="66">
        <f>C12/12</f>
        <v>30962.399999999998</v>
      </c>
      <c r="E12" s="46"/>
    </row>
    <row r="13" spans="1:7" ht="18.75">
      <c r="A13" s="165"/>
      <c r="B13" s="166"/>
      <c r="C13" s="166"/>
      <c r="D13" s="166"/>
      <c r="E13" s="167"/>
      <c r="F13" s="167"/>
      <c r="G13" s="167"/>
    </row>
    <row r="14" spans="1:7" ht="18.75">
      <c r="A14" s="98"/>
      <c r="B14" s="99"/>
      <c r="C14" s="99"/>
      <c r="D14" s="100"/>
      <c r="E14" s="101"/>
      <c r="F14" s="102"/>
      <c r="G14" s="102"/>
    </row>
    <row r="15" spans="1:7" ht="18.75">
      <c r="A15" s="168" t="s">
        <v>4</v>
      </c>
      <c r="B15" s="141" t="s">
        <v>5</v>
      </c>
      <c r="C15" s="170" t="s">
        <v>32</v>
      </c>
      <c r="D15" s="172" t="s">
        <v>43</v>
      </c>
      <c r="E15" s="173"/>
      <c r="F15" s="170" t="s">
        <v>80</v>
      </c>
      <c r="G15" s="174" t="s">
        <v>52</v>
      </c>
    </row>
    <row r="16" spans="1:7" ht="75">
      <c r="A16" s="169"/>
      <c r="B16" s="142"/>
      <c r="C16" s="171"/>
      <c r="D16" s="94" t="s">
        <v>6</v>
      </c>
      <c r="E16" s="94" t="s">
        <v>42</v>
      </c>
      <c r="F16" s="171"/>
      <c r="G16" s="175"/>
    </row>
    <row r="17" spans="1:7" ht="18.75">
      <c r="A17" s="103" t="s">
        <v>7</v>
      </c>
      <c r="B17" s="13" t="s">
        <v>31</v>
      </c>
      <c r="C17" s="15">
        <f>D17*C6</f>
        <v>15122.687999999998</v>
      </c>
      <c r="D17" s="15">
        <v>4.64</v>
      </c>
      <c r="E17" s="15">
        <f>C17*12</f>
        <v>181472.256</v>
      </c>
      <c r="F17" s="15">
        <f>C17*12</f>
        <v>181472.256</v>
      </c>
      <c r="G17" s="40"/>
    </row>
    <row r="18" spans="1:7" ht="18.75">
      <c r="A18" s="95" t="s">
        <v>10</v>
      </c>
      <c r="B18" s="18" t="s">
        <v>11</v>
      </c>
      <c r="C18" s="15">
        <f>0.47*C6</f>
        <v>1531.8239999999998</v>
      </c>
      <c r="D18" s="15">
        <v>0.47</v>
      </c>
      <c r="E18" s="15">
        <f>C18*12</f>
        <v>18381.888</v>
      </c>
      <c r="F18" s="15">
        <f aca="true" t="shared" si="0" ref="F18:F27">C18*12</f>
        <v>18381.888</v>
      </c>
      <c r="G18" s="3"/>
    </row>
    <row r="19" spans="1:7" ht="18.75">
      <c r="A19" s="95" t="s">
        <v>12</v>
      </c>
      <c r="B19" s="18" t="s">
        <v>33</v>
      </c>
      <c r="C19" s="15">
        <v>1350</v>
      </c>
      <c r="D19" s="15">
        <f>C19/C6</f>
        <v>0.41421207658321063</v>
      </c>
      <c r="E19" s="15">
        <f>C19*12</f>
        <v>16200</v>
      </c>
      <c r="F19" s="15">
        <f t="shared" si="0"/>
        <v>16200</v>
      </c>
      <c r="G19" s="3"/>
    </row>
    <row r="20" spans="1:7" ht="18.75">
      <c r="A20" s="104" t="s">
        <v>13</v>
      </c>
      <c r="B20" s="46" t="s">
        <v>58</v>
      </c>
      <c r="C20" s="15">
        <f>E20/12</f>
        <v>111</v>
      </c>
      <c r="D20" s="15">
        <f>C20/C6</f>
        <v>0.034057437407952876</v>
      </c>
      <c r="E20" s="3">
        <v>1332</v>
      </c>
      <c r="F20" s="15">
        <f t="shared" si="0"/>
        <v>1332</v>
      </c>
      <c r="G20" s="3"/>
    </row>
    <row r="21" spans="1:7" ht="18.75">
      <c r="A21" s="104" t="s">
        <v>14</v>
      </c>
      <c r="B21" s="1" t="s">
        <v>38</v>
      </c>
      <c r="C21" s="15">
        <f>E21/12</f>
        <v>80.29166666666667</v>
      </c>
      <c r="D21" s="15">
        <f>C21/C6</f>
        <v>0.024635391098019967</v>
      </c>
      <c r="E21" s="15">
        <f>C7*2.35</f>
        <v>963.5</v>
      </c>
      <c r="F21" s="15">
        <f t="shared" si="0"/>
        <v>963.5</v>
      </c>
      <c r="G21" s="3"/>
    </row>
    <row r="22" spans="1:7" ht="18.75">
      <c r="A22" s="104" t="s">
        <v>45</v>
      </c>
      <c r="B22" s="1" t="s">
        <v>85</v>
      </c>
      <c r="C22" s="15">
        <f>E22/12</f>
        <v>55.35</v>
      </c>
      <c r="D22" s="15">
        <f>C22/C7</f>
        <v>0.135</v>
      </c>
      <c r="E22" s="15">
        <f>C7*1.62</f>
        <v>664.2</v>
      </c>
      <c r="F22" s="15">
        <f t="shared" si="0"/>
        <v>664.2</v>
      </c>
      <c r="G22" s="3"/>
    </row>
    <row r="23" spans="1:7" s="105" customFormat="1" ht="18.75">
      <c r="A23" s="104"/>
      <c r="B23" s="1" t="s">
        <v>37</v>
      </c>
      <c r="C23" s="15">
        <f>C12*12%/12</f>
        <v>3715.488</v>
      </c>
      <c r="D23" s="15">
        <f>C23/C6</f>
        <v>1.14</v>
      </c>
      <c r="E23" s="3">
        <f>C12*12%</f>
        <v>44585.856</v>
      </c>
      <c r="F23" s="15">
        <f t="shared" si="0"/>
        <v>44585.856</v>
      </c>
      <c r="G23" s="3"/>
    </row>
    <row r="24" spans="1:7" ht="37.5">
      <c r="A24" s="104"/>
      <c r="B24" s="1" t="s">
        <v>83</v>
      </c>
      <c r="C24" s="15">
        <f>C12*0.9%/12</f>
        <v>278.6616</v>
      </c>
      <c r="D24" s="15">
        <f>C24/C6</f>
        <v>0.0855</v>
      </c>
      <c r="E24" s="3">
        <f>C12*0.9%</f>
        <v>3343.9392000000003</v>
      </c>
      <c r="F24" s="15">
        <f t="shared" si="0"/>
        <v>3343.9392000000003</v>
      </c>
      <c r="G24" s="3"/>
    </row>
    <row r="25" spans="1:7" s="105" customFormat="1" ht="18.75">
      <c r="A25" s="104"/>
      <c r="B25" s="1" t="s">
        <v>84</v>
      </c>
      <c r="C25" s="15">
        <f>C12*2.5%/12</f>
        <v>774.06</v>
      </c>
      <c r="D25" s="15">
        <f>C25/C6</f>
        <v>0.2375</v>
      </c>
      <c r="E25" s="3">
        <f>C25*12</f>
        <v>9288.72</v>
      </c>
      <c r="F25" s="15">
        <f t="shared" si="0"/>
        <v>9288.72</v>
      </c>
      <c r="G25" s="3"/>
    </row>
    <row r="26" spans="1:7" s="107" customFormat="1" ht="18.75">
      <c r="A26" s="106"/>
      <c r="B26" s="48" t="s">
        <v>108</v>
      </c>
      <c r="C26" s="49">
        <f>E26/12</f>
        <v>258.9535833333333</v>
      </c>
      <c r="D26" s="49">
        <f>E26/C6/12</f>
        <v>0.07945311221567665</v>
      </c>
      <c r="E26" s="50">
        <f>C9*1%</f>
        <v>3107.4429999999998</v>
      </c>
      <c r="F26" s="15">
        <f t="shared" si="0"/>
        <v>3107.4429999999998</v>
      </c>
      <c r="G26" s="50"/>
    </row>
    <row r="27" spans="1:7" ht="18.75">
      <c r="A27" s="104"/>
      <c r="B27" s="1" t="s">
        <v>90</v>
      </c>
      <c r="C27" s="15">
        <v>3752.6</v>
      </c>
      <c r="D27" s="15">
        <f>E27/C6/12</f>
        <v>1.1513868433971528</v>
      </c>
      <c r="E27" s="3">
        <f>C27*12</f>
        <v>45031.2</v>
      </c>
      <c r="F27" s="15">
        <f t="shared" si="0"/>
        <v>45031.2</v>
      </c>
      <c r="G27" s="3"/>
    </row>
    <row r="28" spans="1:7" s="109" customFormat="1" ht="18.75">
      <c r="A28" s="108"/>
      <c r="B28" s="66" t="s">
        <v>92</v>
      </c>
      <c r="C28" s="14">
        <f>SUM(C17:C27)</f>
        <v>27030.916849999998</v>
      </c>
      <c r="D28" s="14">
        <f>SUM(D17:D27)</f>
        <v>8.411744860702012</v>
      </c>
      <c r="E28" s="14">
        <f>SUM(E17:E27)</f>
        <v>324371.00220000005</v>
      </c>
      <c r="F28" s="14">
        <f>SUM(F17:F27)</f>
        <v>324371.00220000005</v>
      </c>
      <c r="G28" s="67"/>
    </row>
    <row r="29" spans="1:7" s="105" customFormat="1" ht="18.75">
      <c r="A29" s="104"/>
      <c r="B29" s="1"/>
      <c r="C29" s="15"/>
      <c r="D29" s="15"/>
      <c r="E29" s="3"/>
      <c r="F29" s="3"/>
      <c r="G29" s="3"/>
    </row>
    <row r="30" spans="1:7" s="105" customFormat="1" ht="18.75">
      <c r="A30" s="104"/>
      <c r="B30" s="1"/>
      <c r="C30" s="15"/>
      <c r="D30" s="15"/>
      <c r="E30" s="3"/>
      <c r="F30" s="3"/>
      <c r="G30" s="3"/>
    </row>
    <row r="31" spans="1:7" ht="37.5">
      <c r="A31" s="104"/>
      <c r="B31" s="90" t="s">
        <v>94</v>
      </c>
      <c r="C31" s="91">
        <f>(C10-D28)*C6+D50</f>
        <v>3546.841150000004</v>
      </c>
      <c r="D31" s="91">
        <f>C31/C6</f>
        <v>1.0882551392979884</v>
      </c>
      <c r="E31" s="91">
        <f>C31*12</f>
        <v>42562.093800000046</v>
      </c>
      <c r="F31" s="91">
        <f>E31</f>
        <v>42562.093800000046</v>
      </c>
      <c r="G31" s="3"/>
    </row>
    <row r="32" spans="1:7" ht="18.75">
      <c r="A32" s="104"/>
      <c r="B32" s="1"/>
      <c r="C32" s="15"/>
      <c r="D32" s="15"/>
      <c r="E32" s="3"/>
      <c r="F32" s="3"/>
      <c r="G32" s="3"/>
    </row>
    <row r="33" spans="1:7" ht="18.75">
      <c r="A33" s="104"/>
      <c r="B33" s="1"/>
      <c r="C33" s="15"/>
      <c r="D33" s="15"/>
      <c r="E33" s="3"/>
      <c r="F33" s="3"/>
      <c r="G33" s="3"/>
    </row>
    <row r="34" spans="1:7" ht="18.75">
      <c r="A34" s="104"/>
      <c r="B34" s="1"/>
      <c r="C34" s="15"/>
      <c r="D34" s="15"/>
      <c r="E34" s="3"/>
      <c r="F34" s="3"/>
      <c r="G34" s="3"/>
    </row>
    <row r="35" spans="1:7" ht="18.75">
      <c r="A35" s="104"/>
      <c r="B35" s="1"/>
      <c r="C35" s="15"/>
      <c r="D35" s="15"/>
      <c r="E35" s="3"/>
      <c r="F35" s="3"/>
      <c r="G35" s="3"/>
    </row>
    <row r="36" spans="1:7" ht="18.75">
      <c r="A36" s="104"/>
      <c r="B36" s="1"/>
      <c r="C36" s="15"/>
      <c r="D36" s="15"/>
      <c r="E36" s="3"/>
      <c r="F36" s="3"/>
      <c r="G36" s="3"/>
    </row>
    <row r="37" spans="1:7" ht="18.75">
      <c r="A37" s="104"/>
      <c r="B37" s="1"/>
      <c r="C37" s="15"/>
      <c r="D37" s="15"/>
      <c r="E37" s="3"/>
      <c r="F37" s="3"/>
      <c r="G37" s="3"/>
    </row>
    <row r="38" spans="1:7" ht="18.75">
      <c r="A38" s="104"/>
      <c r="B38" s="1"/>
      <c r="C38" s="15"/>
      <c r="D38" s="15"/>
      <c r="E38" s="3"/>
      <c r="F38" s="3"/>
      <c r="G38" s="3"/>
    </row>
    <row r="39" spans="1:7" ht="18.75">
      <c r="A39" s="104"/>
      <c r="B39" s="1"/>
      <c r="C39" s="15"/>
      <c r="D39" s="15"/>
      <c r="E39" s="3"/>
      <c r="F39" s="3"/>
      <c r="G39" s="3"/>
    </row>
    <row r="40" spans="1:7" ht="18.75">
      <c r="A40" s="104"/>
      <c r="B40" s="1"/>
      <c r="C40" s="15"/>
      <c r="D40" s="15"/>
      <c r="E40" s="3"/>
      <c r="F40" s="3"/>
      <c r="G40" s="3"/>
    </row>
    <row r="41" spans="1:7" ht="18.75">
      <c r="A41" s="104"/>
      <c r="B41" s="1"/>
      <c r="C41" s="15"/>
      <c r="D41" s="15"/>
      <c r="E41" s="3"/>
      <c r="F41" s="3"/>
      <c r="G41" s="3"/>
    </row>
    <row r="42" spans="1:7" ht="18.75">
      <c r="A42" s="95"/>
      <c r="B42" s="18"/>
      <c r="C42" s="14"/>
      <c r="D42" s="14"/>
      <c r="E42" s="14"/>
      <c r="F42" s="14"/>
      <c r="G42" s="14"/>
    </row>
    <row r="43" spans="1:7" ht="18.75">
      <c r="A43" s="104"/>
      <c r="B43" s="1"/>
      <c r="C43" s="15"/>
      <c r="D43" s="15"/>
      <c r="E43" s="3"/>
      <c r="F43" s="3"/>
      <c r="G43" s="3"/>
    </row>
    <row r="44" spans="1:7" ht="18.75">
      <c r="A44" s="110"/>
      <c r="B44" s="19"/>
      <c r="C44" s="14"/>
      <c r="D44" s="20"/>
      <c r="E44" s="62"/>
      <c r="F44" s="20"/>
      <c r="G44" s="20"/>
    </row>
    <row r="45" spans="1:7" ht="18.75">
      <c r="A45" s="22"/>
      <c r="B45" s="22"/>
      <c r="C45" s="14"/>
      <c r="D45" s="14"/>
      <c r="E45" s="62"/>
      <c r="F45" s="14"/>
      <c r="G45" s="14"/>
    </row>
    <row r="46" spans="1:7" ht="18.75">
      <c r="A46" s="22"/>
      <c r="B46" s="22"/>
      <c r="C46" s="23"/>
      <c r="D46" s="15"/>
      <c r="E46" s="23"/>
      <c r="F46" s="23"/>
      <c r="G46" s="111"/>
    </row>
    <row r="47" spans="1:7" ht="18.75">
      <c r="A47" s="95"/>
      <c r="B47" s="22"/>
      <c r="C47" s="14"/>
      <c r="D47" s="14"/>
      <c r="E47" s="14"/>
      <c r="F47" s="14"/>
      <c r="G47" s="14"/>
    </row>
    <row r="48" spans="1:7" ht="18.75">
      <c r="A48" s="95"/>
      <c r="B48" s="131"/>
      <c r="C48" s="176"/>
      <c r="D48" s="133"/>
      <c r="E48" s="134"/>
      <c r="F48" s="55"/>
      <c r="G48" s="14"/>
    </row>
    <row r="49" spans="1:6" ht="18.75">
      <c r="A49" s="112"/>
      <c r="B49" s="112"/>
      <c r="C49" s="113"/>
      <c r="D49" s="113"/>
      <c r="E49" s="113"/>
      <c r="F49" s="113"/>
    </row>
    <row r="50" spans="1:4" ht="18.75">
      <c r="A50" s="112"/>
      <c r="B50" s="158" t="s">
        <v>34</v>
      </c>
      <c r="C50" s="158"/>
      <c r="D50" s="26">
        <f>C52/100*88</f>
        <v>0</v>
      </c>
    </row>
    <row r="51" spans="1:6" ht="18.75">
      <c r="A51" s="112"/>
      <c r="B51" s="112"/>
      <c r="C51" s="113"/>
      <c r="D51" s="113"/>
      <c r="E51" s="113"/>
      <c r="F51" s="113"/>
    </row>
    <row r="52" spans="1:7" ht="18.75">
      <c r="A52" s="114"/>
      <c r="B52" s="22" t="s">
        <v>28</v>
      </c>
      <c r="C52" s="93"/>
      <c r="D52" s="115"/>
      <c r="E52" s="115"/>
      <c r="F52" s="115"/>
      <c r="G52" s="116"/>
    </row>
    <row r="53" spans="1:7" ht="18.75">
      <c r="A53" s="114"/>
      <c r="B53" s="95" t="s">
        <v>51</v>
      </c>
      <c r="C53" s="59"/>
      <c r="D53" s="115"/>
      <c r="E53" s="115"/>
      <c r="F53" s="115"/>
      <c r="G53" s="116"/>
    </row>
    <row r="54" spans="1:7" ht="18.75">
      <c r="A54" s="114"/>
      <c r="B54" s="18" t="s">
        <v>64</v>
      </c>
      <c r="C54" s="59"/>
      <c r="D54" s="115"/>
      <c r="E54" s="115"/>
      <c r="F54" s="115"/>
      <c r="G54" s="116"/>
    </row>
    <row r="55" spans="1:7" ht="18.75">
      <c r="A55" s="114"/>
      <c r="B55" s="22" t="s">
        <v>29</v>
      </c>
      <c r="C55" s="59"/>
      <c r="D55" s="115"/>
      <c r="E55" s="115"/>
      <c r="F55" s="115"/>
      <c r="G55" s="116"/>
    </row>
    <row r="56" spans="1:7" ht="18.75">
      <c r="A56" s="114"/>
      <c r="B56" s="18" t="s">
        <v>30</v>
      </c>
      <c r="C56" s="60"/>
      <c r="D56" s="115"/>
      <c r="E56" s="115"/>
      <c r="F56" s="115"/>
      <c r="G56" s="116"/>
    </row>
    <row r="57" spans="1:7" ht="18.75">
      <c r="A57" s="114"/>
      <c r="B57" s="18" t="s">
        <v>65</v>
      </c>
      <c r="C57" s="59"/>
      <c r="D57" s="115"/>
      <c r="E57" s="115"/>
      <c r="F57" s="115"/>
      <c r="G57" s="116"/>
    </row>
    <row r="58" spans="1:7" ht="18.75">
      <c r="A58" s="114"/>
      <c r="B58" s="18" t="s">
        <v>82</v>
      </c>
      <c r="C58" s="59"/>
      <c r="D58" s="115"/>
      <c r="E58" s="115"/>
      <c r="F58" s="115"/>
      <c r="G58" s="116"/>
    </row>
    <row r="59" spans="1:7" ht="18.75">
      <c r="A59" s="114"/>
      <c r="B59" s="115"/>
      <c r="C59" s="115"/>
      <c r="D59" s="115"/>
      <c r="E59" s="116"/>
      <c r="F59" s="76"/>
      <c r="G59" s="76"/>
    </row>
    <row r="60" spans="1:7" ht="18.75">
      <c r="A60" s="114"/>
      <c r="B60" s="159"/>
      <c r="C60" s="160"/>
      <c r="D60" s="160"/>
      <c r="E60" s="161"/>
      <c r="F60" s="76"/>
      <c r="G60" s="76"/>
    </row>
    <row r="61" spans="1:7" ht="54" customHeight="1">
      <c r="A61" s="114"/>
      <c r="B61" s="162" t="s">
        <v>95</v>
      </c>
      <c r="C61" s="163"/>
      <c r="D61" s="163"/>
      <c r="E61" s="164"/>
      <c r="F61" s="76"/>
      <c r="G61" s="76"/>
    </row>
    <row r="62" spans="1:7" ht="18.75">
      <c r="A62" s="57" t="s">
        <v>39</v>
      </c>
      <c r="B62" s="57"/>
      <c r="C62" s="117"/>
      <c r="D62" s="57"/>
      <c r="E62" s="115"/>
      <c r="F62" s="115"/>
      <c r="G62" s="116"/>
    </row>
    <row r="63" spans="1:6" ht="18.75">
      <c r="A63" s="112"/>
      <c r="B63" s="112"/>
      <c r="C63" s="117"/>
      <c r="D63" s="113"/>
      <c r="E63" s="113"/>
      <c r="F63" s="113"/>
    </row>
    <row r="64" spans="1:6" ht="18.75">
      <c r="A64" s="118"/>
      <c r="B64" s="118"/>
      <c r="C64" s="117"/>
      <c r="D64" s="117"/>
      <c r="E64" s="117"/>
      <c r="F64" s="117"/>
    </row>
    <row r="65" spans="1:6" ht="18.75">
      <c r="A65" s="118"/>
      <c r="B65" s="118"/>
      <c r="C65" s="117"/>
      <c r="D65" s="117"/>
      <c r="E65" s="117"/>
      <c r="F65" s="117"/>
    </row>
    <row r="66" spans="1:6" ht="18.75">
      <c r="A66" s="118"/>
      <c r="B66" s="118"/>
      <c r="C66" s="117"/>
      <c r="D66" s="117"/>
      <c r="E66" s="117"/>
      <c r="F66" s="117"/>
    </row>
    <row r="67" spans="1:6" ht="18.75">
      <c r="A67" s="118"/>
      <c r="B67" s="118"/>
      <c r="C67" s="117"/>
      <c r="D67" s="117"/>
      <c r="E67" s="117"/>
      <c r="F67" s="117"/>
    </row>
    <row r="68" spans="1:6" ht="18.75">
      <c r="A68" s="118"/>
      <c r="B68" s="118"/>
      <c r="C68" s="117"/>
      <c r="D68" s="117"/>
      <c r="E68" s="117"/>
      <c r="F68" s="117"/>
    </row>
    <row r="69" spans="1:6" ht="18.75">
      <c r="A69" s="118"/>
      <c r="B69" s="118"/>
      <c r="C69" s="117"/>
      <c r="D69" s="117"/>
      <c r="E69" s="117"/>
      <c r="F69" s="117"/>
    </row>
    <row r="70" spans="1:6" ht="18.75">
      <c r="A70" s="118"/>
      <c r="B70" s="118"/>
      <c r="C70" s="117"/>
      <c r="D70" s="117"/>
      <c r="E70" s="117"/>
      <c r="F70" s="117"/>
    </row>
    <row r="71" spans="1:6" ht="18.75">
      <c r="A71" s="118"/>
      <c r="B71" s="118"/>
      <c r="C71" s="117"/>
      <c r="D71" s="117"/>
      <c r="E71" s="117"/>
      <c r="F71" s="117"/>
    </row>
    <row r="72" spans="1:6" ht="18.75">
      <c r="A72" s="118"/>
      <c r="B72" s="118"/>
      <c r="C72" s="117"/>
      <c r="D72" s="117"/>
      <c r="E72" s="117"/>
      <c r="F72" s="117"/>
    </row>
    <row r="73" spans="1:6" ht="18.75">
      <c r="A73" s="118"/>
      <c r="B73" s="118"/>
      <c r="C73" s="117"/>
      <c r="D73" s="117"/>
      <c r="E73" s="117"/>
      <c r="F73" s="117"/>
    </row>
    <row r="74" spans="1:6" ht="18.75">
      <c r="A74" s="118"/>
      <c r="B74" s="118"/>
      <c r="C74" s="117"/>
      <c r="D74" s="117"/>
      <c r="E74" s="117"/>
      <c r="F74" s="117"/>
    </row>
    <row r="75" spans="3:6" ht="18.75">
      <c r="C75" s="117"/>
      <c r="D75" s="117"/>
      <c r="E75" s="117"/>
      <c r="F75" s="117"/>
    </row>
    <row r="76" spans="3:6" ht="18.75">
      <c r="C76" s="117"/>
      <c r="D76" s="117"/>
      <c r="E76" s="117"/>
      <c r="F76" s="117"/>
    </row>
    <row r="77" spans="3:6" ht="18.75">
      <c r="C77" s="117"/>
      <c r="D77" s="117"/>
      <c r="E77" s="117"/>
      <c r="F77" s="117"/>
    </row>
    <row r="78" spans="3:6" ht="18.75">
      <c r="C78" s="117"/>
      <c r="D78" s="117"/>
      <c r="E78" s="117"/>
      <c r="F78" s="117"/>
    </row>
    <row r="79" spans="3:6" ht="18.75">
      <c r="C79" s="117"/>
      <c r="D79" s="117"/>
      <c r="E79" s="117"/>
      <c r="F79" s="117"/>
    </row>
    <row r="80" spans="3:6" ht="18.75">
      <c r="C80" s="117"/>
      <c r="D80" s="117"/>
      <c r="E80" s="117"/>
      <c r="F80" s="117"/>
    </row>
    <row r="81" spans="3:6" ht="18.75">
      <c r="C81" s="117"/>
      <c r="D81" s="117"/>
      <c r="E81" s="117"/>
      <c r="F81" s="117"/>
    </row>
    <row r="82" spans="3:6" ht="18.75">
      <c r="C82" s="117"/>
      <c r="D82" s="117"/>
      <c r="E82" s="117"/>
      <c r="F82" s="117"/>
    </row>
    <row r="83" spans="3:6" ht="18.75">
      <c r="C83" s="117"/>
      <c r="D83" s="117"/>
      <c r="E83" s="117"/>
      <c r="F83" s="117"/>
    </row>
    <row r="84" spans="3:6" ht="18.75">
      <c r="C84" s="117"/>
      <c r="D84" s="117"/>
      <c r="E84" s="117"/>
      <c r="F84" s="117"/>
    </row>
    <row r="85" spans="3:6" ht="18.75">
      <c r="C85" s="117"/>
      <c r="D85" s="117"/>
      <c r="E85" s="117"/>
      <c r="F85" s="117"/>
    </row>
    <row r="86" spans="3:6" ht="18.75">
      <c r="C86" s="117"/>
      <c r="D86" s="117"/>
      <c r="E86" s="117"/>
      <c r="F86" s="117"/>
    </row>
    <row r="87" spans="3:6" ht="18.75">
      <c r="C87" s="117"/>
      <c r="D87" s="117"/>
      <c r="E87" s="117"/>
      <c r="F87" s="117"/>
    </row>
    <row r="88" spans="3:6" ht="18.75">
      <c r="C88" s="117"/>
      <c r="D88" s="117"/>
      <c r="E88" s="117"/>
      <c r="F88" s="117"/>
    </row>
    <row r="89" spans="3:6" ht="18.75">
      <c r="C89" s="117"/>
      <c r="D89" s="117"/>
      <c r="E89" s="117"/>
      <c r="F89" s="117"/>
    </row>
    <row r="90" spans="3:6" ht="18.75">
      <c r="C90" s="117"/>
      <c r="D90" s="117"/>
      <c r="E90" s="117"/>
      <c r="F90" s="117"/>
    </row>
    <row r="91" spans="3:6" ht="18.75">
      <c r="C91" s="117"/>
      <c r="D91" s="117"/>
      <c r="E91" s="117"/>
      <c r="F91" s="117"/>
    </row>
    <row r="92" spans="3:6" ht="18.75">
      <c r="C92" s="117"/>
      <c r="D92" s="117"/>
      <c r="E92" s="117"/>
      <c r="F92" s="117"/>
    </row>
    <row r="93" spans="3:6" ht="18.75">
      <c r="C93" s="117"/>
      <c r="D93" s="117"/>
      <c r="E93" s="117"/>
      <c r="F93" s="117"/>
    </row>
    <row r="94" spans="3:6" ht="18.75">
      <c r="C94" s="117"/>
      <c r="D94" s="117"/>
      <c r="E94" s="117"/>
      <c r="F94" s="117"/>
    </row>
    <row r="95" spans="3:6" ht="18.75">
      <c r="C95" s="117"/>
      <c r="D95" s="117"/>
      <c r="E95" s="117"/>
      <c r="F95" s="117"/>
    </row>
    <row r="96" spans="3:6" ht="18.75">
      <c r="C96" s="117"/>
      <c r="D96" s="117"/>
      <c r="E96" s="117"/>
      <c r="F96" s="117"/>
    </row>
    <row r="97" spans="3:6" ht="18.75">
      <c r="C97" s="117"/>
      <c r="D97" s="117"/>
      <c r="E97" s="117"/>
      <c r="F97" s="117"/>
    </row>
    <row r="98" spans="3:6" ht="18.75">
      <c r="C98" s="117"/>
      <c r="D98" s="117"/>
      <c r="E98" s="117"/>
      <c r="F98" s="117"/>
    </row>
    <row r="99" spans="3:6" ht="18.75">
      <c r="C99" s="117"/>
      <c r="D99" s="117"/>
      <c r="E99" s="117"/>
      <c r="F99" s="117"/>
    </row>
    <row r="100" spans="3:6" ht="18.75">
      <c r="C100" s="117"/>
      <c r="D100" s="117"/>
      <c r="E100" s="117"/>
      <c r="F100" s="117"/>
    </row>
    <row r="101" spans="3:6" ht="18.75">
      <c r="C101" s="117"/>
      <c r="D101" s="117"/>
      <c r="E101" s="117"/>
      <c r="F101" s="117"/>
    </row>
    <row r="102" spans="3:6" ht="18.75">
      <c r="C102" s="117"/>
      <c r="D102" s="117"/>
      <c r="E102" s="117"/>
      <c r="F102" s="117"/>
    </row>
    <row r="103" spans="3:6" ht="18.75">
      <c r="C103" s="117"/>
      <c r="D103" s="117"/>
      <c r="E103" s="117"/>
      <c r="F103" s="117"/>
    </row>
    <row r="104" spans="3:6" ht="18.75">
      <c r="C104" s="117"/>
      <c r="D104" s="117"/>
      <c r="E104" s="117"/>
      <c r="F104" s="117"/>
    </row>
    <row r="105" spans="3:6" ht="18.75">
      <c r="C105" s="117"/>
      <c r="D105" s="117"/>
      <c r="E105" s="117"/>
      <c r="F105" s="117"/>
    </row>
    <row r="106" spans="4:6" ht="18.75">
      <c r="D106" s="117"/>
      <c r="E106" s="117"/>
      <c r="F106" s="117"/>
    </row>
    <row r="107" spans="4:6" ht="18.75">
      <c r="D107" s="117"/>
      <c r="E107" s="117"/>
      <c r="F107" s="117"/>
    </row>
    <row r="108" spans="4:6" ht="18.75">
      <c r="D108" s="117"/>
      <c r="E108" s="117"/>
      <c r="F108" s="117"/>
    </row>
    <row r="109" spans="4:6" ht="18.75">
      <c r="D109" s="117"/>
      <c r="E109" s="117"/>
      <c r="F109" s="117"/>
    </row>
    <row r="110" spans="4:6" ht="18.75">
      <c r="D110" s="117"/>
      <c r="E110" s="117"/>
      <c r="F110" s="117"/>
    </row>
  </sheetData>
  <sheetProtection/>
  <mergeCells count="18">
    <mergeCell ref="B48:C48"/>
    <mergeCell ref="D48:E48"/>
    <mergeCell ref="C8:E8"/>
    <mergeCell ref="E1:G1"/>
    <mergeCell ref="A2:G2"/>
    <mergeCell ref="C4:E4"/>
    <mergeCell ref="C5:E5"/>
    <mergeCell ref="C6:E6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2015-12-23T06:48:59Z</cp:lastPrinted>
  <dcterms:created xsi:type="dcterms:W3CDTF">2006-09-28T05:33:49Z</dcterms:created>
  <dcterms:modified xsi:type="dcterms:W3CDTF">2019-04-19T01:51:27Z</dcterms:modified>
  <cp:category/>
  <cp:version/>
  <cp:contentType/>
  <cp:contentStatus/>
</cp:coreProperties>
</file>