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<sst xmlns="http://schemas.openxmlformats.org/spreadsheetml/2006/main" count="155" uniqueCount="132">
  <si>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</si>
  <si>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</si>
  <si>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</si>
  <si>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</si>
  <si>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</si>
  <si>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</si>
  <si>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</si>
  <si>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</si>
  <si>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</si>
  <si>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</si>
  <si>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</si>
  <si>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</si>
  <si>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</si>
  <si>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</si>
  <si>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</si>
  <si>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</si>
  <si>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</si>
  <si>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</si>
  <si>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</si>
  <si>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</si>
  <si>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</si>
  <si>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</si>
  <si>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</si>
  <si>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</si>
  <si>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</si>
  <si>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</si>
  <si>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</si>
  <si>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</si>
  <si>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</si>
  <si>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</si>
  <si>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</si>
  <si>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</si>
  <si>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</si>
  <si>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</si>
  <si>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</si>
  <si>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</si>
  <si>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</si>
  <si>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</si>
  <si>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</si>
  <si>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</si>
  <si>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</si>
  <si>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</si>
  <si>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</si>
  <si>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</si>
  <si>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</si>
  <si>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</si>
  <si>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</si>
  <si>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</si>
  <si>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</si>
  <si>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</si>
  <si>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</si>
  <si>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</si>
  <si>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</si>
  <si>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</si>
  <si>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</si>
  <si>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</si>
  <si>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</si>
  <si>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</si>
  <si>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</si>
  <si>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</si>
  <si>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</si>
  <si>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</si>
  <si>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</si>
  <si>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</si>
  <si>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</si>
  <si>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</si>
  <si>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</si>
  <si>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</si>
  <si>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</si>
  <si>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</si>
  <si>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</si>
  <si>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</si>
  <si>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</si>
  <si>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</si>
  <si>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</si>
  <si>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</si>
  <si>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</si>
  <si>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</si>
  <si>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</si>
  <si>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</si>
  <si>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</si>
  <si>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</si>
  <si>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</si>
  <si>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</si>
  <si>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</si>
  <si>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</si>
  <si>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</si>
  <si>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</si>
  <si>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</si>
  <si>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</si>
  <si>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</si>
  <si>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</si>
  <si>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</si>
  <si>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</si>
  <si>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</si>
  <si>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Поверка ОПУ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</si>
  <si>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</si>
  <si>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</si>
  <si>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</si>
  <si>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</si>
  <si>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</si>
  <si>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</si>
  <si>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</si>
  <si>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</si>
  <si>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</si>
  <si>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</si>
  <si>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</si>
  <si>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</si>
  <si>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</si>
  <si>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</si>
  <si>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</si>
  <si>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</si>
  <si>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</si>
  <si>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</si>
  <si>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</si>
  <si>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</si>
  <si>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</si>
  <si>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очистка подвального помещения</t>
  </si>
  <si>
    <t>Ремонт межпанельных швов</t>
  </si>
  <si>
    <t>Ориентировочный остаток денежных средств с 2018г.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</si>
  <si>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</si>
  <si>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>Промывка, опрессовка ОС</t>
  </si>
  <si>
    <t xml:space="preserve"> </t>
  </si>
  <si>
    <t>Попова,24</t>
  </si>
  <si>
    <t>Замена кранов 60 шт.</t>
  </si>
  <si>
    <t>Теплоизоляция трубопровода 46 м.п.</t>
  </si>
  <si>
    <t>Установка пластиковых окон п-д №1,2</t>
  </si>
  <si>
    <t>Устройство решеток и дверок на цокольные окна 5 шт.</t>
  </si>
  <si>
    <t>Ремонт подъездов- №.</t>
  </si>
  <si>
    <t>Спил деревьев 5 шт.</t>
  </si>
  <si>
    <t>Экспертиза кровли</t>
  </si>
  <si>
    <t>Ремнт кровли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</si>
</sst>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7" t="s">
        <v>41</v>
      </c>
      <c r="F1" s="117"/>
      <c r="G1" s="117"/>
    </row>
    <row r="2" spans="1:7" ht="30" customHeight="1">
      <c r="A2" s="118" t="s">
        <v>66</v>
      </c>
      <c r="B2" s="118"/>
      <c r="C2" s="118"/>
      <c r="D2" s="118"/>
      <c r="E2" s="118"/>
      <c r="F2" s="118"/>
      <c r="G2" s="11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9" t="s">
        <v>50</v>
      </c>
      <c r="D4" s="120"/>
      <c r="E4" s="120"/>
      <c r="F4" s="42"/>
    </row>
    <row r="5" spans="2:6" ht="15">
      <c r="B5" s="9" t="s">
        <v>1</v>
      </c>
      <c r="C5" s="121">
        <v>4</v>
      </c>
      <c r="D5" s="122"/>
      <c r="E5" s="122"/>
      <c r="F5" s="43"/>
    </row>
    <row r="6" spans="2:6" ht="15">
      <c r="B6" s="10" t="s">
        <v>2</v>
      </c>
      <c r="C6" s="121">
        <v>7505.5</v>
      </c>
      <c r="D6" s="122"/>
      <c r="E6" s="122"/>
      <c r="F6" s="43"/>
    </row>
    <row r="7" spans="2:6" ht="18.75" customHeight="1">
      <c r="B7" s="39" t="s">
        <v>47</v>
      </c>
      <c r="C7" s="114">
        <v>64200</v>
      </c>
      <c r="D7" s="115"/>
      <c r="E7" s="116"/>
      <c r="F7" s="44"/>
    </row>
    <row r="8" spans="2:4" ht="15">
      <c r="B8" s="56"/>
      <c r="D8" s="38">
        <v>9</v>
      </c>
    </row>
    <row r="9" spans="1:7" ht="15">
      <c r="A9" s="128" t="s">
        <v>3</v>
      </c>
      <c r="B9" s="129"/>
      <c r="C9" s="129"/>
      <c r="D9" s="129"/>
      <c r="E9" s="130"/>
      <c r="F9" s="130"/>
      <c r="G9" s="130"/>
    </row>
    <row r="10" spans="1:7" ht="65.25" customHeight="1">
      <c r="A10" s="131" t="s">
        <v>4</v>
      </c>
      <c r="B10" s="133" t="s">
        <v>5</v>
      </c>
      <c r="C10" s="135" t="s">
        <v>32</v>
      </c>
      <c r="D10" s="137" t="s">
        <v>43</v>
      </c>
      <c r="E10" s="138"/>
      <c r="F10" s="135" t="s">
        <v>80</v>
      </c>
      <c r="G10" s="139" t="s">
        <v>52</v>
      </c>
    </row>
    <row r="11" spans="1:7" ht="45" customHeight="1">
      <c r="A11" s="132"/>
      <c r="B11" s="134"/>
      <c r="C11" s="136"/>
      <c r="D11" s="37" t="s">
        <v>6</v>
      </c>
      <c r="E11" s="45" t="s">
        <v>42</v>
      </c>
      <c r="F11" s="136"/>
      <c r="G11" s="14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3" t="s">
        <v>35</v>
      </c>
      <c r="C44" s="124"/>
      <c r="D44" s="125">
        <f>D43-(C7/12/C6+(D46)/C6)</f>
        <v>19.403493534057016</v>
      </c>
      <c r="E44" s="12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7" t="s">
        <v>34</v>
      </c>
      <c r="C46" s="12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1">
      <selection activeCell="H38" sqref="H38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 t="s">
        <v>41</v>
      </c>
    </row>
    <row r="2" spans="1:5" ht="35.25" customHeight="1">
      <c r="A2" s="144" t="s">
        <v>120</v>
      </c>
      <c r="B2" s="144"/>
      <c r="C2" s="144"/>
      <c r="D2" s="144"/>
      <c r="E2" s="144"/>
    </row>
    <row r="3" spans="2:5" ht="19.5">
      <c r="B3" s="81" t="s">
        <v>123</v>
      </c>
      <c r="C3" s="82"/>
      <c r="D3" s="82"/>
      <c r="E3" s="82"/>
    </row>
    <row r="4" spans="2:5" ht="19.5">
      <c r="B4" s="65" t="s">
        <v>0</v>
      </c>
      <c r="C4" s="145" t="s">
        <v>116</v>
      </c>
      <c r="D4" s="146"/>
      <c r="E4" s="146"/>
    </row>
    <row r="5" spans="2:5" ht="19.5">
      <c r="B5" s="65" t="s">
        <v>1</v>
      </c>
      <c r="C5" s="147">
        <v>4</v>
      </c>
      <c r="D5" s="148"/>
      <c r="E5" s="148"/>
    </row>
    <row r="6" spans="2:5" ht="19.5">
      <c r="B6" s="67" t="s">
        <v>2</v>
      </c>
      <c r="C6" s="147">
        <v>2707.9</v>
      </c>
      <c r="D6" s="148"/>
      <c r="E6" s="148"/>
    </row>
    <row r="7" spans="2:5" ht="19.5">
      <c r="B7" s="67" t="s">
        <v>88</v>
      </c>
      <c r="C7" s="68">
        <v>630</v>
      </c>
      <c r="D7" s="69"/>
      <c r="E7" s="70"/>
    </row>
    <row r="8" spans="2:5" ht="39">
      <c r="B8" s="78" t="s">
        <v>93</v>
      </c>
      <c r="C8" s="141"/>
      <c r="D8" s="142"/>
      <c r="E8" s="143"/>
    </row>
    <row r="9" spans="2:5" ht="19.5">
      <c r="B9" s="71" t="s">
        <v>89</v>
      </c>
      <c r="C9" s="72">
        <v>248037.47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6">
        <f>D48*12</f>
        <v>17424</v>
      </c>
      <c r="D11" s="63"/>
      <c r="E11" s="46"/>
    </row>
    <row r="12" spans="2:5" ht="18.75">
      <c r="B12" s="75" t="s">
        <v>87</v>
      </c>
      <c r="C12" s="107">
        <f>C6*C10*12</f>
        <v>308700.6</v>
      </c>
      <c r="D12" s="63"/>
      <c r="E12" s="46"/>
    </row>
    <row r="13" spans="1:5" ht="18.75">
      <c r="A13" s="156"/>
      <c r="B13" s="157"/>
      <c r="C13" s="157"/>
      <c r="D13" s="157"/>
      <c r="E13" s="146"/>
    </row>
    <row r="14" spans="1:5" ht="18.75">
      <c r="A14" s="83"/>
      <c r="B14" s="84"/>
      <c r="C14" s="84"/>
      <c r="D14" s="85"/>
      <c r="E14" s="86"/>
    </row>
    <row r="15" spans="1:5" ht="18.75" customHeight="1">
      <c r="A15" s="158" t="s">
        <v>4</v>
      </c>
      <c r="B15" s="133" t="s">
        <v>5</v>
      </c>
      <c r="C15" s="160" t="s">
        <v>32</v>
      </c>
      <c r="D15" s="162" t="s">
        <v>43</v>
      </c>
      <c r="E15" s="163"/>
    </row>
    <row r="16" spans="1:5" ht="75">
      <c r="A16" s="159"/>
      <c r="B16" s="134"/>
      <c r="C16" s="161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15272.556</v>
      </c>
      <c r="D17" s="15">
        <v>5.64</v>
      </c>
      <c r="E17" s="15">
        <f>C17*12</f>
        <v>183270.67200000002</v>
      </c>
    </row>
    <row r="18" spans="1:5" ht="18.75">
      <c r="A18" s="80" t="s">
        <v>10</v>
      </c>
      <c r="B18" s="18" t="s">
        <v>11</v>
      </c>
      <c r="C18" s="15">
        <f>0.67*C6</f>
        <v>1814.2930000000001</v>
      </c>
      <c r="D18" s="15">
        <v>0.67</v>
      </c>
      <c r="E18" s="15">
        <f>C18*12</f>
        <v>21771.516000000003</v>
      </c>
    </row>
    <row r="19" spans="1:5" ht="18.75">
      <c r="A19" s="80" t="s">
        <v>12</v>
      </c>
      <c r="B19" s="18" t="s">
        <v>33</v>
      </c>
      <c r="C19" s="15">
        <f>E19/12</f>
        <v>675</v>
      </c>
      <c r="D19" s="15">
        <f>C19/C6</f>
        <v>0.24927065253517486</v>
      </c>
      <c r="E19" s="15">
        <v>8100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123.375</v>
      </c>
      <c r="D21" s="54">
        <f>C21/C6</f>
        <v>0.045561135935595846</v>
      </c>
      <c r="E21" s="15">
        <f>C7*2.35</f>
        <v>1480.5</v>
      </c>
    </row>
    <row r="22" spans="1:5" ht="18.75">
      <c r="A22" s="88" t="s">
        <v>45</v>
      </c>
      <c r="B22" s="1" t="s">
        <v>85</v>
      </c>
      <c r="C22" s="15">
        <f>E22/12</f>
        <v>85.05</v>
      </c>
      <c r="D22" s="54">
        <f>C22/C6</f>
        <v>0.03140810221943203</v>
      </c>
      <c r="E22" s="15">
        <f>C7*1.62</f>
        <v>1020.6</v>
      </c>
    </row>
    <row r="23" spans="1:5" s="89" customFormat="1" ht="18.75">
      <c r="A23" s="88" t="s">
        <v>96</v>
      </c>
      <c r="B23" s="1" t="s">
        <v>37</v>
      </c>
      <c r="C23" s="15">
        <f>C12*12%/12</f>
        <v>3087.0059999999994</v>
      </c>
      <c r="D23" s="15">
        <f>C23/C6</f>
        <v>1.1399999999999997</v>
      </c>
      <c r="E23" s="3">
        <f>C12*12%</f>
        <v>37044.07199999999</v>
      </c>
    </row>
    <row r="24" spans="1:5" ht="37.5">
      <c r="A24" s="88" t="s">
        <v>97</v>
      </c>
      <c r="B24" s="1" t="s">
        <v>83</v>
      </c>
      <c r="C24" s="15">
        <f>C12*0.9%/12</f>
        <v>231.52545</v>
      </c>
      <c r="D24" s="15">
        <f>C24/C6</f>
        <v>0.08549999999999999</v>
      </c>
      <c r="E24" s="3">
        <f>C12*0.9%</f>
        <v>2778.3054</v>
      </c>
    </row>
    <row r="25" spans="1:5" s="89" customFormat="1" ht="18.75">
      <c r="A25" s="88" t="s">
        <v>98</v>
      </c>
      <c r="B25" s="1" t="s">
        <v>84</v>
      </c>
      <c r="C25" s="15">
        <f>C12*2.5%/12</f>
        <v>643.1262499999999</v>
      </c>
      <c r="D25" s="15">
        <f>C25/C6</f>
        <v>0.23749999999999996</v>
      </c>
      <c r="E25" s="3">
        <f>C25*12</f>
        <v>7717.514999999999</v>
      </c>
    </row>
    <row r="26" spans="1:5" s="91" customFormat="1" ht="18.75">
      <c r="A26" s="88" t="s">
        <v>99</v>
      </c>
      <c r="B26" s="48" t="s">
        <v>94</v>
      </c>
      <c r="C26" s="49">
        <f>E26/12</f>
        <v>206.69789166666666</v>
      </c>
      <c r="D26" s="49">
        <f>E26/C6/12</f>
        <v>0.0763314345679924</v>
      </c>
      <c r="E26" s="50">
        <f>C9*1%</f>
        <v>2480.3747</v>
      </c>
    </row>
    <row r="27" spans="1:5" s="93" customFormat="1" ht="18.75">
      <c r="A27" s="92"/>
      <c r="B27" s="63" t="s">
        <v>109</v>
      </c>
      <c r="C27" s="14">
        <f>SUM(C17:C26)</f>
        <v>22138.629591666668</v>
      </c>
      <c r="D27" s="14">
        <f>SUM(D17:D26)</f>
        <v>8.175571325258193</v>
      </c>
      <c r="E27" s="14">
        <f>SUM(E17:E26)</f>
        <v>265663.5551</v>
      </c>
    </row>
    <row r="28" spans="1:5" ht="37.5">
      <c r="A28" s="88"/>
      <c r="B28" s="77" t="s">
        <v>91</v>
      </c>
      <c r="C28" s="101">
        <f>E28/12</f>
        <v>3586.4204083333316</v>
      </c>
      <c r="D28" s="101">
        <f>C28/C6</f>
        <v>1.3244286747418041</v>
      </c>
      <c r="E28" s="101">
        <f>C12-E27</f>
        <v>43037.04489999998</v>
      </c>
    </row>
    <row r="29" spans="1:5" ht="18.75">
      <c r="A29" s="90" t="s">
        <v>100</v>
      </c>
      <c r="B29" s="48" t="s">
        <v>128</v>
      </c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90" t="s">
        <v>101</v>
      </c>
      <c r="B30" s="48" t="s">
        <v>124</v>
      </c>
      <c r="C30" s="15">
        <f t="shared" si="0"/>
        <v>0</v>
      </c>
      <c r="D30" s="54">
        <f>C30/C6</f>
        <v>0</v>
      </c>
      <c r="E30" s="15"/>
    </row>
    <row r="31" spans="1:5" ht="18.75">
      <c r="A31" s="90" t="s">
        <v>102</v>
      </c>
      <c r="B31" s="48" t="s">
        <v>117</v>
      </c>
      <c r="C31" s="49">
        <f t="shared" si="0"/>
        <v>0</v>
      </c>
      <c r="D31" s="54">
        <f>C31/C6</f>
        <v>0</v>
      </c>
      <c r="E31" s="50"/>
    </row>
    <row r="32" spans="1:5" ht="18.75">
      <c r="A32" s="90" t="s">
        <v>103</v>
      </c>
      <c r="B32" s="48" t="s">
        <v>121</v>
      </c>
      <c r="C32" s="49">
        <f t="shared" si="0"/>
        <v>1233.3333333333333</v>
      </c>
      <c r="D32" s="54">
        <f>C32/C6</f>
        <v>0.45545748858278856</v>
      </c>
      <c r="E32" s="50">
        <v>14800</v>
      </c>
    </row>
    <row r="33" spans="1:5" ht="18.75">
      <c r="A33" s="90" t="s">
        <v>104</v>
      </c>
      <c r="B33" s="48" t="s">
        <v>95</v>
      </c>
      <c r="C33" s="49">
        <f t="shared" si="0"/>
        <v>2947.8333333333335</v>
      </c>
      <c r="D33" s="54">
        <f>C33/C6</f>
        <v>1.0886049460221328</v>
      </c>
      <c r="E33" s="50">
        <v>35374</v>
      </c>
    </row>
    <row r="34" spans="1:6" ht="18.75">
      <c r="A34" s="90" t="s">
        <v>105</v>
      </c>
      <c r="B34" s="1" t="s">
        <v>126</v>
      </c>
      <c r="C34" s="49">
        <f t="shared" si="0"/>
        <v>0</v>
      </c>
      <c r="D34" s="54">
        <f>C34/C6</f>
        <v>0</v>
      </c>
      <c r="E34" s="3"/>
      <c r="F34" s="110"/>
    </row>
    <row r="35" spans="1:9" ht="18.75">
      <c r="A35" s="90" t="s">
        <v>106</v>
      </c>
      <c r="B35" s="1" t="s">
        <v>127</v>
      </c>
      <c r="C35" s="49">
        <f t="shared" si="0"/>
        <v>0</v>
      </c>
      <c r="D35" s="54">
        <f>C35/C6</f>
        <v>0</v>
      </c>
      <c r="E35" s="3"/>
      <c r="I35" s="66" t="s">
        <v>122</v>
      </c>
    </row>
    <row r="36" spans="1:5" ht="18.75">
      <c r="A36" s="90" t="s">
        <v>107</v>
      </c>
      <c r="B36" s="18" t="s">
        <v>125</v>
      </c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108</v>
      </c>
      <c r="B37" s="1" t="s">
        <v>118</v>
      </c>
      <c r="C37" s="15">
        <f t="shared" si="0"/>
        <v>0</v>
      </c>
      <c r="D37" s="15">
        <f>C37/C6</f>
        <v>0</v>
      </c>
      <c r="E37" s="3"/>
    </row>
    <row r="38" spans="1:6" ht="18.75">
      <c r="A38" s="90" t="s">
        <v>110</v>
      </c>
      <c r="B38" s="109" t="s">
        <v>131</v>
      </c>
      <c r="C38" s="15">
        <f t="shared" si="0"/>
        <v>0</v>
      </c>
      <c r="D38" s="15">
        <f>C38/C6</f>
        <v>0</v>
      </c>
      <c r="E38" s="54"/>
      <c r="F38" s="110"/>
    </row>
    <row r="39" spans="1:6" ht="18.75">
      <c r="A39" s="90" t="s">
        <v>111</v>
      </c>
      <c r="B39" s="18" t="s">
        <v>129</v>
      </c>
      <c r="C39" s="15">
        <f t="shared" si="0"/>
        <v>2291.6666666666665</v>
      </c>
      <c r="D39" s="15">
        <f>C39/C6</f>
        <v>0.8462892524342356</v>
      </c>
      <c r="E39" s="54">
        <v>27500</v>
      </c>
      <c r="F39" s="110"/>
    </row>
    <row r="40" spans="1:6" ht="18" customHeight="1">
      <c r="A40" s="18" t="s">
        <v>112</v>
      </c>
      <c r="B40" s="18" t="s">
        <v>130</v>
      </c>
      <c r="C40" s="15">
        <f t="shared" si="0"/>
        <v>666.6666666666666</v>
      </c>
      <c r="D40" s="15">
        <f>C40/C6</f>
        <v>0.24619323707177762</v>
      </c>
      <c r="E40" s="23">
        <v>8000</v>
      </c>
      <c r="F40" s="110"/>
    </row>
    <row r="41" spans="1:6" ht="18.75">
      <c r="A41" s="80"/>
      <c r="B41" s="22" t="s">
        <v>113</v>
      </c>
      <c r="C41" s="14">
        <f>SUM(C29:C40)</f>
        <v>7139.500000000001</v>
      </c>
      <c r="D41" s="14">
        <f>SUM(D29:D40)</f>
        <v>2.6365449241109347</v>
      </c>
      <c r="E41" s="14">
        <f>SUM(E29:E40)</f>
        <v>85674</v>
      </c>
      <c r="F41" s="102"/>
    </row>
    <row r="42" spans="1:5" ht="18" customHeight="1">
      <c r="A42" s="18"/>
      <c r="B42" s="113" t="s">
        <v>119</v>
      </c>
      <c r="C42" s="111"/>
      <c r="D42" s="111"/>
      <c r="E42" s="112">
        <v>-187848</v>
      </c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23" t="s">
        <v>114</v>
      </c>
      <c r="C46" s="149"/>
      <c r="D46" s="103">
        <f>D27+D41</f>
        <v>10.812116249369128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115</v>
      </c>
      <c r="C48" s="105">
        <v>1650</v>
      </c>
      <c r="D48" s="105">
        <f>C48/100*88</f>
        <v>1452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50" t="s">
        <v>92</v>
      </c>
      <c r="C50" s="151"/>
      <c r="D50" s="151"/>
      <c r="E50" s="152"/>
    </row>
    <row r="51" spans="1:5" ht="60" customHeight="1">
      <c r="A51" s="96"/>
      <c r="B51" s="153"/>
      <c r="C51" s="154"/>
      <c r="D51" s="154"/>
      <c r="E51" s="155"/>
    </row>
    <row r="52" spans="1:5" ht="75" customHeight="1">
      <c r="A52" s="57" t="s">
        <v>39</v>
      </c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2018-12-20T01:42:13Z</dcterms:modified>
  <cp:category/>
  <cp:version/>
  <cp:contentType/>
  <cp:contentStatus/>
</cp:coreProperties>
</file>