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195" windowWidth="12120" windowHeight="8010" tabRatio="976" firstSheet="13" activeTab="21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С. Пол. 23" sheetId="76" r:id="rId11"/>
    <sheet name="Г. Исак. 253 кор. 1" sheetId="77" r:id="rId12"/>
    <sheet name="Г. Исак. 253 кор. 2" sheetId="78" r:id="rId13"/>
    <sheet name="Г. Исак, 251" sheetId="79" r:id="rId14"/>
    <sheet name="Г. Исак. 249а" sheetId="80" r:id="rId15"/>
    <sheet name="Попова, 10 корп.1" sheetId="81" r:id="rId16"/>
    <sheet name="Попова, 10 корп. 2" sheetId="82" r:id="rId17"/>
    <sheet name="Монт. 11 корп. 1" sheetId="83" r:id="rId18"/>
    <sheet name="Монт. 11 корп. 2" sheetId="84" r:id="rId19"/>
    <sheet name="В. Кащ. 17 корп. 1" sheetId="85" r:id="rId20"/>
    <sheet name="В. Кащ. 17 корп. 2" sheetId="86" r:id="rId21"/>
    <sheet name="В. Кащ. 16" sheetId="87" r:id="rId22"/>
    <sheet name="Гущ. 160" sheetId="88" r:id="rId23"/>
    <sheet name="Гущ. 154" sheetId="89" r:id="rId24"/>
    <sheet name="Э. Алекс. 70" sheetId="90" r:id="rId25"/>
    <sheet name="Лист24" sheetId="91" state="hidden" r:id="rId26"/>
    <sheet name="Лист25" sheetId="92" state="hidden" r:id="rId27"/>
  </sheets>
  <calcPr calcId="125725"/>
</workbook>
</file>

<file path=xl/calcChain.xml><?xml version="1.0" encoding="utf-8"?>
<calcChain xmlns="http://schemas.openxmlformats.org/spreadsheetml/2006/main">
  <c r="D33" i="87"/>
  <c r="C33"/>
  <c r="C30"/>
  <c r="D30" s="1"/>
  <c r="C31"/>
  <c r="C36"/>
  <c r="D36" s="1"/>
  <c r="C32"/>
  <c r="D32" s="1"/>
  <c r="C35"/>
  <c r="D35" s="1"/>
  <c r="C18" l="1"/>
  <c r="D39" l="1"/>
  <c r="C11" s="1"/>
  <c r="D31"/>
  <c r="C29"/>
  <c r="D29" s="1"/>
  <c r="D19"/>
  <c r="E19"/>
  <c r="E26"/>
  <c r="F19" i="90"/>
  <c r="F27"/>
  <c r="F19" i="89"/>
  <c r="F27"/>
  <c r="F19" i="88"/>
  <c r="F27"/>
  <c r="F19" i="86"/>
  <c r="F27"/>
  <c r="F19" i="85"/>
  <c r="F27"/>
  <c r="F19" i="84"/>
  <c r="F27"/>
  <c r="F19" i="83"/>
  <c r="F27"/>
  <c r="F19" i="82"/>
  <c r="F27"/>
  <c r="F19" i="81"/>
  <c r="F27"/>
  <c r="F19" i="80"/>
  <c r="F27"/>
  <c r="F19" i="79"/>
  <c r="F27"/>
  <c r="F19" i="78"/>
  <c r="F27"/>
  <c r="F19" i="77"/>
  <c r="F27"/>
  <c r="F19" i="76"/>
  <c r="F27"/>
  <c r="F19" i="75"/>
  <c r="F27"/>
  <c r="F19" i="74"/>
  <c r="F27"/>
  <c r="F19" i="73"/>
  <c r="F27"/>
  <c r="F19" i="72"/>
  <c r="F27"/>
  <c r="F19" i="71"/>
  <c r="F27"/>
  <c r="F19" i="69"/>
  <c r="F27"/>
  <c r="F19" i="68"/>
  <c r="F27"/>
  <c r="D19" i="66"/>
  <c r="F19"/>
  <c r="F19" i="70"/>
  <c r="F27"/>
  <c r="D50" i="90"/>
  <c r="E27"/>
  <c r="E26"/>
  <c r="C26" s="1"/>
  <c r="F26" s="1"/>
  <c r="E22"/>
  <c r="C22" s="1"/>
  <c r="E21"/>
  <c r="C21" s="1"/>
  <c r="D20"/>
  <c r="C20"/>
  <c r="F20" s="1"/>
  <c r="E19"/>
  <c r="D19"/>
  <c r="E18"/>
  <c r="C18"/>
  <c r="F18" s="1"/>
  <c r="C17"/>
  <c r="F17" s="1"/>
  <c r="C12"/>
  <c r="C25" s="1"/>
  <c r="F25" s="1"/>
  <c r="C11"/>
  <c r="D50" i="89"/>
  <c r="E27"/>
  <c r="E26"/>
  <c r="C26"/>
  <c r="F26" s="1"/>
  <c r="E22"/>
  <c r="C22"/>
  <c r="E21"/>
  <c r="C21"/>
  <c r="C20"/>
  <c r="E19"/>
  <c r="D19"/>
  <c r="C18"/>
  <c r="C17"/>
  <c r="F17" s="1"/>
  <c r="C12"/>
  <c r="C25" s="1"/>
  <c r="F25" s="1"/>
  <c r="C11"/>
  <c r="D50" i="88"/>
  <c r="C11" s="1"/>
  <c r="E27"/>
  <c r="E26"/>
  <c r="E22"/>
  <c r="E21"/>
  <c r="C20"/>
  <c r="E19"/>
  <c r="D19"/>
  <c r="C18"/>
  <c r="C17"/>
  <c r="F17" s="1"/>
  <c r="C12"/>
  <c r="C25" s="1"/>
  <c r="F25" s="1"/>
  <c r="E22" i="87"/>
  <c r="E21"/>
  <c r="C17"/>
  <c r="C12"/>
  <c r="D50" i="86"/>
  <c r="C11" s="1"/>
  <c r="E27"/>
  <c r="E26"/>
  <c r="E22"/>
  <c r="E21"/>
  <c r="C20"/>
  <c r="E19"/>
  <c r="D19"/>
  <c r="C18"/>
  <c r="C17"/>
  <c r="F17" s="1"/>
  <c r="C12"/>
  <c r="C25" s="1"/>
  <c r="F25" s="1"/>
  <c r="D50" i="85"/>
  <c r="C11" s="1"/>
  <c r="E27"/>
  <c r="D27"/>
  <c r="E26"/>
  <c r="E22"/>
  <c r="E21"/>
  <c r="C21"/>
  <c r="C20"/>
  <c r="E19"/>
  <c r="D19"/>
  <c r="C18"/>
  <c r="C17"/>
  <c r="F17" s="1"/>
  <c r="C12"/>
  <c r="C25" s="1"/>
  <c r="F25" s="1"/>
  <c r="D50" i="84"/>
  <c r="C11" s="1"/>
  <c r="E27"/>
  <c r="D27" s="1"/>
  <c r="E26"/>
  <c r="E22"/>
  <c r="E21"/>
  <c r="C21" s="1"/>
  <c r="C20"/>
  <c r="E19"/>
  <c r="D19"/>
  <c r="C18"/>
  <c r="C17"/>
  <c r="F17" s="1"/>
  <c r="C12"/>
  <c r="C25" s="1"/>
  <c r="F25" s="1"/>
  <c r="D50" i="83"/>
  <c r="E27"/>
  <c r="D27"/>
  <c r="E26"/>
  <c r="E22"/>
  <c r="C22" s="1"/>
  <c r="E21"/>
  <c r="C21" s="1"/>
  <c r="C20"/>
  <c r="E19"/>
  <c r="D19"/>
  <c r="C18"/>
  <c r="C17"/>
  <c r="F17" s="1"/>
  <c r="C12"/>
  <c r="C25" s="1"/>
  <c r="F25" s="1"/>
  <c r="C11"/>
  <c r="D50" i="82"/>
  <c r="E27"/>
  <c r="E26"/>
  <c r="E22"/>
  <c r="C22" s="1"/>
  <c r="E21"/>
  <c r="C20"/>
  <c r="E19"/>
  <c r="D19"/>
  <c r="C18"/>
  <c r="C17"/>
  <c r="F17" s="1"/>
  <c r="C12"/>
  <c r="C25" s="1"/>
  <c r="F25" s="1"/>
  <c r="C11"/>
  <c r="D50" i="81"/>
  <c r="C11" s="1"/>
  <c r="E27"/>
  <c r="D27" s="1"/>
  <c r="E26"/>
  <c r="E22"/>
  <c r="E21"/>
  <c r="C21" s="1"/>
  <c r="C20"/>
  <c r="E19"/>
  <c r="D19"/>
  <c r="C18"/>
  <c r="C17"/>
  <c r="F17" s="1"/>
  <c r="C12"/>
  <c r="C25" s="1"/>
  <c r="F25" s="1"/>
  <c r="D50" i="80"/>
  <c r="C11" s="1"/>
  <c r="E27"/>
  <c r="E26"/>
  <c r="C26" s="1"/>
  <c r="F26" s="1"/>
  <c r="E22"/>
  <c r="C22" s="1"/>
  <c r="E21"/>
  <c r="C21" s="1"/>
  <c r="C20"/>
  <c r="E19"/>
  <c r="D19"/>
  <c r="C18"/>
  <c r="C17"/>
  <c r="F17" s="1"/>
  <c r="C12"/>
  <c r="C25" s="1"/>
  <c r="F25" s="1"/>
  <c r="D50" i="79"/>
  <c r="C11" s="1"/>
  <c r="E27"/>
  <c r="D27" s="1"/>
  <c r="E26"/>
  <c r="E22"/>
  <c r="E21"/>
  <c r="C21" s="1"/>
  <c r="C20"/>
  <c r="E19"/>
  <c r="D19"/>
  <c r="C18"/>
  <c r="C17"/>
  <c r="F17" s="1"/>
  <c r="C12"/>
  <c r="C25" s="1"/>
  <c r="F25" s="1"/>
  <c r="D50" i="78"/>
  <c r="C11" s="1"/>
  <c r="E27"/>
  <c r="E26"/>
  <c r="E22"/>
  <c r="C22" s="1"/>
  <c r="E21"/>
  <c r="C21" s="1"/>
  <c r="C20"/>
  <c r="E19"/>
  <c r="D19"/>
  <c r="C18"/>
  <c r="C17"/>
  <c r="F17" s="1"/>
  <c r="C12"/>
  <c r="C25" s="1"/>
  <c r="F25" s="1"/>
  <c r="D50" i="77"/>
  <c r="C11" s="1"/>
  <c r="E27"/>
  <c r="D27" s="1"/>
  <c r="E26"/>
  <c r="E22"/>
  <c r="C22"/>
  <c r="E21"/>
  <c r="C21"/>
  <c r="C20"/>
  <c r="E19"/>
  <c r="D19"/>
  <c r="C18"/>
  <c r="C17"/>
  <c r="F17" s="1"/>
  <c r="C12"/>
  <c r="C25" s="1"/>
  <c r="F25" s="1"/>
  <c r="D50" i="76"/>
  <c r="E27"/>
  <c r="D27"/>
  <c r="E26"/>
  <c r="E22"/>
  <c r="E21"/>
  <c r="C20"/>
  <c r="E19"/>
  <c r="D19"/>
  <c r="C18"/>
  <c r="C17"/>
  <c r="F17" s="1"/>
  <c r="C12"/>
  <c r="C25" s="1"/>
  <c r="F25" s="1"/>
  <c r="C11"/>
  <c r="D50" i="75"/>
  <c r="E27"/>
  <c r="E26"/>
  <c r="C26"/>
  <c r="F26" s="1"/>
  <c r="E22"/>
  <c r="E21"/>
  <c r="C21" s="1"/>
  <c r="C20"/>
  <c r="F20" s="1"/>
  <c r="E19"/>
  <c r="D19"/>
  <c r="C18"/>
  <c r="C17"/>
  <c r="F17" s="1"/>
  <c r="C12"/>
  <c r="C25" s="1"/>
  <c r="F25" s="1"/>
  <c r="C11"/>
  <c r="D50" i="74"/>
  <c r="C11" s="1"/>
  <c r="E27"/>
  <c r="D27" s="1"/>
  <c r="E26"/>
  <c r="E22"/>
  <c r="C22" s="1"/>
  <c r="E21"/>
  <c r="C21" s="1"/>
  <c r="C20"/>
  <c r="F20" s="1"/>
  <c r="E19"/>
  <c r="D19"/>
  <c r="C18"/>
  <c r="F18" s="1"/>
  <c r="C17"/>
  <c r="F17" s="1"/>
  <c r="C12"/>
  <c r="C25" s="1"/>
  <c r="F25" s="1"/>
  <c r="D50" i="73"/>
  <c r="C11" s="1"/>
  <c r="E27"/>
  <c r="D27"/>
  <c r="E26"/>
  <c r="E22"/>
  <c r="E21"/>
  <c r="C21"/>
  <c r="D21" s="1"/>
  <c r="C20"/>
  <c r="E19"/>
  <c r="D19"/>
  <c r="C18"/>
  <c r="C17"/>
  <c r="F17" s="1"/>
  <c r="C12"/>
  <c r="C25" s="1"/>
  <c r="F25" s="1"/>
  <c r="D50" i="72"/>
  <c r="C11" s="1"/>
  <c r="E27"/>
  <c r="D27" s="1"/>
  <c r="E26"/>
  <c r="E22"/>
  <c r="E21"/>
  <c r="C21" s="1"/>
  <c r="D21" s="1"/>
  <c r="C20"/>
  <c r="D20" s="1"/>
  <c r="E19"/>
  <c r="D19"/>
  <c r="C18"/>
  <c r="E18" s="1"/>
  <c r="C17"/>
  <c r="F17" s="1"/>
  <c r="C12"/>
  <c r="C25" s="1"/>
  <c r="F25" s="1"/>
  <c r="D50" i="71"/>
  <c r="E27"/>
  <c r="D27"/>
  <c r="E26"/>
  <c r="E22"/>
  <c r="E21"/>
  <c r="C20"/>
  <c r="D20" s="1"/>
  <c r="E19"/>
  <c r="D19"/>
  <c r="C18"/>
  <c r="E18" s="1"/>
  <c r="C17"/>
  <c r="F17" s="1"/>
  <c r="C12"/>
  <c r="C25" s="1"/>
  <c r="F25" s="1"/>
  <c r="C11"/>
  <c r="D50" i="70"/>
  <c r="E27"/>
  <c r="E26"/>
  <c r="E22"/>
  <c r="E21"/>
  <c r="D21" s="1"/>
  <c r="C21"/>
  <c r="F21" s="1"/>
  <c r="C20"/>
  <c r="D20" s="1"/>
  <c r="E19"/>
  <c r="D19"/>
  <c r="C18"/>
  <c r="E18" s="1"/>
  <c r="C17"/>
  <c r="F17" s="1"/>
  <c r="C12"/>
  <c r="C25" s="1"/>
  <c r="F25" s="1"/>
  <c r="C11"/>
  <c r="D50" i="69"/>
  <c r="C11" s="1"/>
  <c r="E27"/>
  <c r="D27"/>
  <c r="E26"/>
  <c r="E22"/>
  <c r="E21"/>
  <c r="C21"/>
  <c r="D21" s="1"/>
  <c r="C20"/>
  <c r="F20" s="1"/>
  <c r="E19"/>
  <c r="D19"/>
  <c r="C18"/>
  <c r="F18" s="1"/>
  <c r="C17"/>
  <c r="C12"/>
  <c r="D12" s="1"/>
  <c r="D45" i="66"/>
  <c r="C11"/>
  <c r="C12"/>
  <c r="D20" i="74" l="1"/>
  <c r="D20" i="75"/>
  <c r="F20" i="70"/>
  <c r="D34" i="87"/>
  <c r="C25"/>
  <c r="E25" s="1"/>
  <c r="E24"/>
  <c r="E18"/>
  <c r="E23"/>
  <c r="D22" i="74"/>
  <c r="F22"/>
  <c r="D22" i="78"/>
  <c r="F22"/>
  <c r="D22" i="80"/>
  <c r="F22"/>
  <c r="D21" i="83"/>
  <c r="F21"/>
  <c r="D21" i="90"/>
  <c r="F21"/>
  <c r="D21" i="74"/>
  <c r="F21"/>
  <c r="D21" i="75"/>
  <c r="F21"/>
  <c r="D21" i="78"/>
  <c r="F21"/>
  <c r="D21" i="79"/>
  <c r="F21"/>
  <c r="D21" i="80"/>
  <c r="F21"/>
  <c r="D22" i="82"/>
  <c r="F22"/>
  <c r="D22" i="83"/>
  <c r="F22"/>
  <c r="D22" i="90"/>
  <c r="F22"/>
  <c r="E18" i="73"/>
  <c r="F18"/>
  <c r="E18" i="75"/>
  <c r="F18"/>
  <c r="D20" i="76"/>
  <c r="F20"/>
  <c r="E18" i="77"/>
  <c r="F18"/>
  <c r="D21"/>
  <c r="F21"/>
  <c r="F22"/>
  <c r="D22"/>
  <c r="D20" i="78"/>
  <c r="F20"/>
  <c r="D20" i="79"/>
  <c r="F20"/>
  <c r="D20" i="80"/>
  <c r="F20"/>
  <c r="E18" i="81"/>
  <c r="F18"/>
  <c r="D21"/>
  <c r="F21"/>
  <c r="E18" i="82"/>
  <c r="F18"/>
  <c r="D20" i="83"/>
  <c r="F20"/>
  <c r="E18" i="84"/>
  <c r="F18"/>
  <c r="D21"/>
  <c r="F21"/>
  <c r="E18" i="85"/>
  <c r="F18"/>
  <c r="D21"/>
  <c r="F21"/>
  <c r="E18" i="86"/>
  <c r="F18"/>
  <c r="E18" i="88"/>
  <c r="F18"/>
  <c r="E18" i="89"/>
  <c r="F18"/>
  <c r="D21"/>
  <c r="F21"/>
  <c r="D22"/>
  <c r="F22"/>
  <c r="F18" i="70"/>
  <c r="F21" i="69"/>
  <c r="F21" i="72"/>
  <c r="D20" i="69"/>
  <c r="D20" i="73"/>
  <c r="F20"/>
  <c r="E18" i="76"/>
  <c r="F18"/>
  <c r="D20" i="77"/>
  <c r="F20"/>
  <c r="E18" i="78"/>
  <c r="F18"/>
  <c r="E18" i="79"/>
  <c r="F18"/>
  <c r="E18" i="80"/>
  <c r="F18"/>
  <c r="D20" i="81"/>
  <c r="F20"/>
  <c r="D20" i="82"/>
  <c r="F20"/>
  <c r="E18" i="83"/>
  <c r="F18"/>
  <c r="D20" i="84"/>
  <c r="F20"/>
  <c r="D20" i="85"/>
  <c r="F20"/>
  <c r="D20" i="86"/>
  <c r="F20"/>
  <c r="D20" i="88"/>
  <c r="F20"/>
  <c r="D20" i="89"/>
  <c r="F20"/>
  <c r="F20" i="71"/>
  <c r="F18"/>
  <c r="F20" i="72"/>
  <c r="F18"/>
  <c r="F21" i="73"/>
  <c r="D25" i="87"/>
  <c r="C26" i="74"/>
  <c r="F26" s="1"/>
  <c r="C26" i="73"/>
  <c r="F26" s="1"/>
  <c r="C26" i="71"/>
  <c r="F26" s="1"/>
  <c r="C26" i="72"/>
  <c r="F26" s="1"/>
  <c r="C26" i="70"/>
  <c r="F26" s="1"/>
  <c r="D26" i="75"/>
  <c r="C26" i="76"/>
  <c r="F26" s="1"/>
  <c r="C26" i="78"/>
  <c r="F26" s="1"/>
  <c r="C26" i="77"/>
  <c r="F26" s="1"/>
  <c r="D27" i="80"/>
  <c r="D27" i="88"/>
  <c r="D27" i="90"/>
  <c r="C26" i="79"/>
  <c r="F26" s="1"/>
  <c r="C26" i="86"/>
  <c r="F26" s="1"/>
  <c r="C26" i="85"/>
  <c r="F26" s="1"/>
  <c r="C26" i="84"/>
  <c r="F26" s="1"/>
  <c r="C26" i="83"/>
  <c r="F26" s="1"/>
  <c r="C26" i="88"/>
  <c r="F26" s="1"/>
  <c r="C26" i="82"/>
  <c r="F26" s="1"/>
  <c r="C26" i="81"/>
  <c r="F26" s="1"/>
  <c r="E17" i="73"/>
  <c r="C21" i="88"/>
  <c r="C22"/>
  <c r="C21" i="87"/>
  <c r="D21" s="1"/>
  <c r="C22"/>
  <c r="D22" s="1"/>
  <c r="C21" i="86"/>
  <c r="C22"/>
  <c r="C22" i="85"/>
  <c r="C22" i="84"/>
  <c r="D12" i="83"/>
  <c r="C21" i="82"/>
  <c r="C22" i="81"/>
  <c r="C22" i="79"/>
  <c r="C21" i="76"/>
  <c r="C22"/>
  <c r="C22" i="75"/>
  <c r="E25" i="90"/>
  <c r="D25"/>
  <c r="D12"/>
  <c r="E17"/>
  <c r="D26"/>
  <c r="C23"/>
  <c r="E23"/>
  <c r="C24"/>
  <c r="E24"/>
  <c r="E25" i="89"/>
  <c r="D25"/>
  <c r="D12"/>
  <c r="E17"/>
  <c r="D26"/>
  <c r="C23"/>
  <c r="E23"/>
  <c r="C24"/>
  <c r="E24"/>
  <c r="D27"/>
  <c r="E25" i="88"/>
  <c r="D25"/>
  <c r="D12"/>
  <c r="E17"/>
  <c r="D26"/>
  <c r="C23"/>
  <c r="E23"/>
  <c r="C24"/>
  <c r="E24"/>
  <c r="D12" i="87"/>
  <c r="E17"/>
  <c r="E27" s="1"/>
  <c r="E28" s="1"/>
  <c r="C28" s="1"/>
  <c r="C23"/>
  <c r="C24"/>
  <c r="E25" i="86"/>
  <c r="D25"/>
  <c r="D12"/>
  <c r="E17"/>
  <c r="D26"/>
  <c r="C23"/>
  <c r="E23"/>
  <c r="C24"/>
  <c r="E24"/>
  <c r="D27"/>
  <c r="E25" i="85"/>
  <c r="D25"/>
  <c r="D12"/>
  <c r="E17"/>
  <c r="D26"/>
  <c r="C23"/>
  <c r="E23"/>
  <c r="C24"/>
  <c r="E24"/>
  <c r="E25" i="84"/>
  <c r="D25"/>
  <c r="D12"/>
  <c r="E17"/>
  <c r="D26"/>
  <c r="C23"/>
  <c r="E23"/>
  <c r="C24"/>
  <c r="E24"/>
  <c r="E25" i="83"/>
  <c r="D25"/>
  <c r="E17"/>
  <c r="D26"/>
  <c r="C23"/>
  <c r="E23"/>
  <c r="C24"/>
  <c r="E24"/>
  <c r="E25" i="82"/>
  <c r="D25"/>
  <c r="D12"/>
  <c r="E17"/>
  <c r="D26"/>
  <c r="C23"/>
  <c r="E23"/>
  <c r="C24"/>
  <c r="E24"/>
  <c r="E25" i="81"/>
  <c r="D25"/>
  <c r="D12"/>
  <c r="E17"/>
  <c r="D26"/>
  <c r="C23"/>
  <c r="E23"/>
  <c r="C24"/>
  <c r="E24"/>
  <c r="E25" i="80"/>
  <c r="D25"/>
  <c r="D12"/>
  <c r="E17"/>
  <c r="D26"/>
  <c r="C23"/>
  <c r="E23"/>
  <c r="C24"/>
  <c r="E24"/>
  <c r="E25" i="79"/>
  <c r="D25"/>
  <c r="D12"/>
  <c r="E17"/>
  <c r="D26"/>
  <c r="C23"/>
  <c r="E23"/>
  <c r="C24"/>
  <c r="E24"/>
  <c r="E25" i="78"/>
  <c r="D25"/>
  <c r="D12"/>
  <c r="E17"/>
  <c r="D26"/>
  <c r="C23"/>
  <c r="E23"/>
  <c r="C24"/>
  <c r="E24"/>
  <c r="D27"/>
  <c r="E25" i="77"/>
  <c r="D25"/>
  <c r="D12"/>
  <c r="E17"/>
  <c r="D26"/>
  <c r="C23"/>
  <c r="E23"/>
  <c r="C24"/>
  <c r="E24"/>
  <c r="E25" i="76"/>
  <c r="D25"/>
  <c r="D12"/>
  <c r="E17"/>
  <c r="D26"/>
  <c r="C23"/>
  <c r="E23"/>
  <c r="C24"/>
  <c r="E24"/>
  <c r="E25" i="75"/>
  <c r="D25"/>
  <c r="D12"/>
  <c r="E17"/>
  <c r="C23"/>
  <c r="E23"/>
  <c r="C24"/>
  <c r="E24"/>
  <c r="D27"/>
  <c r="E18" i="74"/>
  <c r="E25"/>
  <c r="D25"/>
  <c r="D12"/>
  <c r="E17"/>
  <c r="D26"/>
  <c r="C28"/>
  <c r="C23"/>
  <c r="E23"/>
  <c r="C24"/>
  <c r="E24"/>
  <c r="D12" i="73"/>
  <c r="C22"/>
  <c r="F22" s="1"/>
  <c r="E25"/>
  <c r="D25"/>
  <c r="D22"/>
  <c r="D26"/>
  <c r="C23"/>
  <c r="E23"/>
  <c r="C24"/>
  <c r="E24"/>
  <c r="C22" i="72"/>
  <c r="F22" s="1"/>
  <c r="E25"/>
  <c r="D25"/>
  <c r="D12"/>
  <c r="E17"/>
  <c r="D22"/>
  <c r="D26"/>
  <c r="C23"/>
  <c r="E23"/>
  <c r="C24"/>
  <c r="E24"/>
  <c r="C21" i="71"/>
  <c r="C22"/>
  <c r="E25"/>
  <c r="D25"/>
  <c r="D12"/>
  <c r="E17"/>
  <c r="D26"/>
  <c r="C23"/>
  <c r="E23"/>
  <c r="C24"/>
  <c r="E24"/>
  <c r="C22" i="70"/>
  <c r="F22" s="1"/>
  <c r="E25"/>
  <c r="D25"/>
  <c r="D12"/>
  <c r="E17"/>
  <c r="D22"/>
  <c r="D26"/>
  <c r="C23"/>
  <c r="E23"/>
  <c r="C24"/>
  <c r="E24"/>
  <c r="D27"/>
  <c r="C22" i="69"/>
  <c r="E18"/>
  <c r="F17"/>
  <c r="C23"/>
  <c r="E23"/>
  <c r="C24"/>
  <c r="E24"/>
  <c r="C25"/>
  <c r="F25" s="1"/>
  <c r="C26"/>
  <c r="F26" s="1"/>
  <c r="E17"/>
  <c r="D26"/>
  <c r="D41" i="66"/>
  <c r="D40"/>
  <c r="D39"/>
  <c r="D38"/>
  <c r="D33"/>
  <c r="D32"/>
  <c r="D34"/>
  <c r="D35"/>
  <c r="D44"/>
  <c r="E31"/>
  <c r="D31" s="1"/>
  <c r="D50" i="68"/>
  <c r="C11" s="1"/>
  <c r="E27"/>
  <c r="D27"/>
  <c r="E26"/>
  <c r="E22"/>
  <c r="C22" s="1"/>
  <c r="E21"/>
  <c r="C21" s="1"/>
  <c r="D20"/>
  <c r="C20"/>
  <c r="F20" s="1"/>
  <c r="E19"/>
  <c r="D19"/>
  <c r="C18"/>
  <c r="F18" s="1"/>
  <c r="C17"/>
  <c r="E17" s="1"/>
  <c r="C12"/>
  <c r="C24" s="1"/>
  <c r="D24" i="87" l="1"/>
  <c r="D21" i="68"/>
  <c r="F21"/>
  <c r="D22"/>
  <c r="F22"/>
  <c r="D24"/>
  <c r="F24"/>
  <c r="D24" i="69"/>
  <c r="F24"/>
  <c r="D23"/>
  <c r="F23"/>
  <c r="D24" i="70"/>
  <c r="F24"/>
  <c r="D23"/>
  <c r="F23"/>
  <c r="F28" s="1"/>
  <c r="D21" i="71"/>
  <c r="F21"/>
  <c r="D24" i="72"/>
  <c r="F24"/>
  <c r="D23"/>
  <c r="F23"/>
  <c r="F28" s="1"/>
  <c r="D22" i="69"/>
  <c r="F22"/>
  <c r="F28" s="1"/>
  <c r="D24" i="71"/>
  <c r="F24"/>
  <c r="D23"/>
  <c r="F23"/>
  <c r="D22"/>
  <c r="F22"/>
  <c r="D24" i="73"/>
  <c r="F24"/>
  <c r="D23"/>
  <c r="F23"/>
  <c r="D24" i="74"/>
  <c r="F24"/>
  <c r="D23"/>
  <c r="F23"/>
  <c r="F28" s="1"/>
  <c r="D24" i="75"/>
  <c r="F24"/>
  <c r="D23"/>
  <c r="F23"/>
  <c r="D24" i="76"/>
  <c r="F24"/>
  <c r="D23"/>
  <c r="F23"/>
  <c r="D24" i="79"/>
  <c r="F24"/>
  <c r="D23"/>
  <c r="F23"/>
  <c r="D24" i="81"/>
  <c r="F24"/>
  <c r="D23"/>
  <c r="F23"/>
  <c r="D24" i="85"/>
  <c r="F24"/>
  <c r="D23"/>
  <c r="F23"/>
  <c r="D24" i="86"/>
  <c r="F24"/>
  <c r="D23"/>
  <c r="F23"/>
  <c r="D24" i="88"/>
  <c r="F24"/>
  <c r="D23"/>
  <c r="F23"/>
  <c r="D24" i="89"/>
  <c r="F24"/>
  <c r="D23"/>
  <c r="F23"/>
  <c r="F28" s="1"/>
  <c r="D22" i="76"/>
  <c r="F22"/>
  <c r="D22" i="79"/>
  <c r="F22"/>
  <c r="D21" i="82"/>
  <c r="F21"/>
  <c r="D22" i="84"/>
  <c r="F22"/>
  <c r="D22" i="86"/>
  <c r="F22"/>
  <c r="D22" i="88"/>
  <c r="F22"/>
  <c r="D24" i="77"/>
  <c r="F24"/>
  <c r="D23"/>
  <c r="D28" s="1"/>
  <c r="C31" s="1"/>
  <c r="D31" s="1"/>
  <c r="F23"/>
  <c r="D24" i="78"/>
  <c r="F24"/>
  <c r="D23"/>
  <c r="D28" s="1"/>
  <c r="C31" s="1"/>
  <c r="D31" s="1"/>
  <c r="F23"/>
  <c r="D24" i="80"/>
  <c r="F24"/>
  <c r="D23"/>
  <c r="D28" s="1"/>
  <c r="C31" s="1"/>
  <c r="F23"/>
  <c r="D24" i="82"/>
  <c r="F24"/>
  <c r="D23"/>
  <c r="F23"/>
  <c r="D24" i="83"/>
  <c r="F24"/>
  <c r="D23"/>
  <c r="D28" s="1"/>
  <c r="C31" s="1"/>
  <c r="F23"/>
  <c r="D24" i="84"/>
  <c r="F24"/>
  <c r="D23"/>
  <c r="F23"/>
  <c r="D24" i="90"/>
  <c r="F24"/>
  <c r="D23"/>
  <c r="F23"/>
  <c r="F28" s="1"/>
  <c r="D22" i="75"/>
  <c r="D28" s="1"/>
  <c r="C31" s="1"/>
  <c r="F22"/>
  <c r="D21" i="76"/>
  <c r="D28" s="1"/>
  <c r="C31" s="1"/>
  <c r="F21"/>
  <c r="D22" i="81"/>
  <c r="F22"/>
  <c r="D22" i="85"/>
  <c r="D28" s="1"/>
  <c r="C31" s="1"/>
  <c r="E31" s="1"/>
  <c r="F31" s="1"/>
  <c r="F22"/>
  <c r="D21" i="86"/>
  <c r="F21"/>
  <c r="D21" i="88"/>
  <c r="D28" s="1"/>
  <c r="C31" s="1"/>
  <c r="F21"/>
  <c r="D23" i="87"/>
  <c r="C26" i="68"/>
  <c r="F26" s="1"/>
  <c r="D28" i="90"/>
  <c r="C31" s="1"/>
  <c r="D31" s="1"/>
  <c r="F17" i="68"/>
  <c r="D28" i="89"/>
  <c r="C31" s="1"/>
  <c r="D31" s="1"/>
  <c r="C28" i="88"/>
  <c r="F28"/>
  <c r="D28" i="86"/>
  <c r="C31" s="1"/>
  <c r="E31" s="1"/>
  <c r="F31" s="1"/>
  <c r="F28" i="85"/>
  <c r="F28" i="84"/>
  <c r="D28"/>
  <c r="C31" s="1"/>
  <c r="E31" s="1"/>
  <c r="F31" s="1"/>
  <c r="F28" i="83"/>
  <c r="C28"/>
  <c r="D28" i="82"/>
  <c r="C31" s="1"/>
  <c r="D31" s="1"/>
  <c r="D28" i="81"/>
  <c r="C31" s="1"/>
  <c r="D31" s="1"/>
  <c r="F28" i="80"/>
  <c r="D28" i="79"/>
  <c r="C31" s="1"/>
  <c r="D31" s="1"/>
  <c r="F28" i="78"/>
  <c r="F28" i="77"/>
  <c r="F28" i="76"/>
  <c r="F28" i="75"/>
  <c r="C28" i="90"/>
  <c r="E28"/>
  <c r="C28" i="89"/>
  <c r="E28"/>
  <c r="E28" i="88"/>
  <c r="C28" i="86"/>
  <c r="E28"/>
  <c r="C28" i="85"/>
  <c r="E28"/>
  <c r="C28" i="84"/>
  <c r="E28"/>
  <c r="E28" i="83"/>
  <c r="C28" i="82"/>
  <c r="E28"/>
  <c r="C28" i="81"/>
  <c r="E28"/>
  <c r="C28" i="80"/>
  <c r="E28"/>
  <c r="C28" i="79"/>
  <c r="E28"/>
  <c r="C28" i="78"/>
  <c r="E28"/>
  <c r="C28" i="77"/>
  <c r="E28"/>
  <c r="C28" i="76"/>
  <c r="E28"/>
  <c r="C28" i="75"/>
  <c r="E28"/>
  <c r="D28" i="74"/>
  <c r="C31" s="1"/>
  <c r="D31" s="1"/>
  <c r="E28"/>
  <c r="F28" i="73"/>
  <c r="C28"/>
  <c r="D28"/>
  <c r="C31" s="1"/>
  <c r="D31" s="1"/>
  <c r="E28"/>
  <c r="D28" i="72"/>
  <c r="C31" s="1"/>
  <c r="E31" s="1"/>
  <c r="F31" s="1"/>
  <c r="C28"/>
  <c r="E28"/>
  <c r="D28" i="71"/>
  <c r="C31" s="1"/>
  <c r="E31" s="1"/>
  <c r="F31" s="1"/>
  <c r="D31"/>
  <c r="C28"/>
  <c r="E28"/>
  <c r="D28" i="70"/>
  <c r="C31" s="1"/>
  <c r="D31" s="1"/>
  <c r="C28"/>
  <c r="E28"/>
  <c r="D26" i="68"/>
  <c r="D25" i="69"/>
  <c r="D28" s="1"/>
  <c r="C31" s="1"/>
  <c r="E25"/>
  <c r="E28"/>
  <c r="C28"/>
  <c r="E18" i="68"/>
  <c r="C23"/>
  <c r="E24"/>
  <c r="D12"/>
  <c r="E23"/>
  <c r="C25"/>
  <c r="E21" i="66"/>
  <c r="E20"/>
  <c r="C20" s="1"/>
  <c r="E25"/>
  <c r="D25" s="1"/>
  <c r="D37"/>
  <c r="D36"/>
  <c r="E19"/>
  <c r="C18"/>
  <c r="F18" s="1"/>
  <c r="C17"/>
  <c r="G39" i="65"/>
  <c r="F40"/>
  <c r="G38"/>
  <c r="F41"/>
  <c r="C32"/>
  <c r="C34"/>
  <c r="C33"/>
  <c r="C37"/>
  <c r="D37"/>
  <c r="C31"/>
  <c r="D3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C38" s="1"/>
  <c r="C12"/>
  <c r="F12" s="1"/>
  <c r="E12" l="1"/>
  <c r="E14"/>
  <c r="E38" s="1"/>
  <c r="F28" i="86"/>
  <c r="F28" i="81"/>
  <c r="F28" i="79"/>
  <c r="F28" i="71"/>
  <c r="D38" i="65"/>
  <c r="D39"/>
  <c r="E31" i="88"/>
  <c r="F31" s="1"/>
  <c r="D31"/>
  <c r="D31" i="76"/>
  <c r="E31"/>
  <c r="F31" s="1"/>
  <c r="D31" i="75"/>
  <c r="E31"/>
  <c r="F31" s="1"/>
  <c r="D31" i="83"/>
  <c r="E31"/>
  <c r="F31" s="1"/>
  <c r="E31" i="80"/>
  <c r="F31" s="1"/>
  <c r="D31"/>
  <c r="D20" i="66"/>
  <c r="F20"/>
  <c r="E25" i="68"/>
  <c r="F25"/>
  <c r="D23"/>
  <c r="F23"/>
  <c r="F14" i="65"/>
  <c r="F38" s="1"/>
  <c r="F43" s="1"/>
  <c r="F44" s="1"/>
  <c r="D31" i="86"/>
  <c r="F28" i="82"/>
  <c r="E31" i="90"/>
  <c r="F31" s="1"/>
  <c r="E31" i="89"/>
  <c r="F31" s="1"/>
  <c r="D31" i="84"/>
  <c r="E31" i="77"/>
  <c r="F31" s="1"/>
  <c r="E31" i="73"/>
  <c r="F31" s="1"/>
  <c r="D31" i="72"/>
  <c r="E31" i="78"/>
  <c r="F31" s="1"/>
  <c r="D31" i="85"/>
  <c r="E31" i="82"/>
  <c r="F31" s="1"/>
  <c r="E31" i="81"/>
  <c r="F31" s="1"/>
  <c r="E31" i="79"/>
  <c r="F31" s="1"/>
  <c r="E31" i="74"/>
  <c r="F31" s="1"/>
  <c r="E31" i="70"/>
  <c r="F31" s="1"/>
  <c r="C28" i="68"/>
  <c r="D25"/>
  <c r="D28" s="1"/>
  <c r="C31" s="1"/>
  <c r="D31" s="1"/>
  <c r="F28"/>
  <c r="D31" i="69"/>
  <c r="E31"/>
  <c r="F31" s="1"/>
  <c r="E18" i="66"/>
  <c r="D43"/>
  <c r="C24"/>
  <c r="F17"/>
  <c r="D42"/>
  <c r="C22"/>
  <c r="E22"/>
  <c r="C23"/>
  <c r="E23"/>
  <c r="E28" i="68"/>
  <c r="C25" i="66"/>
  <c r="F25" s="1"/>
  <c r="C21"/>
  <c r="E17"/>
  <c r="F23" l="1"/>
  <c r="D23"/>
  <c r="D22"/>
  <c r="F22"/>
  <c r="F39" i="65"/>
  <c r="C26" i="66"/>
  <c r="D21"/>
  <c r="F21"/>
  <c r="D24"/>
  <c r="F24"/>
  <c r="E31" i="68"/>
  <c r="F31" s="1"/>
  <c r="E24" i="66"/>
  <c r="F26" s="1"/>
  <c r="F29" s="1"/>
  <c r="E29" s="1"/>
  <c r="C29" s="1"/>
  <c r="D29" s="1"/>
  <c r="D26"/>
  <c r="G40" i="65" l="1"/>
  <c r="G41"/>
  <c r="D41"/>
  <c r="D40"/>
  <c r="C40" s="1"/>
  <c r="E40" s="1"/>
  <c r="E26" i="66"/>
  <c r="D43" i="65" l="1"/>
  <c r="D44" s="1"/>
  <c r="C41"/>
  <c r="E41" s="1"/>
  <c r="G43"/>
  <c r="D26" i="87"/>
  <c r="C26"/>
  <c r="C20"/>
  <c r="D20" l="1"/>
  <c r="D27" s="1"/>
  <c r="C27"/>
  <c r="D28" l="1"/>
  <c r="C34"/>
  <c r="E34"/>
</calcChain>
</file>

<file path=xl/sharedStrings.xml><?xml version="1.0" encoding="utf-8"?>
<sst xmlns="http://schemas.openxmlformats.org/spreadsheetml/2006/main" count="1266" uniqueCount="152">
  <si>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</si>
  <si>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</si>
  <si>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</si>
  <si>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</si>
  <si>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</si>
  <si>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</si>
  <si>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</si>
  <si>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</si>
  <si>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</si>
  <si>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</si>
  <si>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</si>
  <si>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</si>
  <si>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</si>
  <si>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</si>
  <si>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</si>
  <si>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</si>
  <si>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</si>
  <si>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</si>
  <si>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</si>
  <si>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</si>
  <si>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</si>
  <si>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</si>
  <si>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</si>
  <si>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</si>
  <si>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</si>
  <si>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</si>
  <si>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</si>
  <si>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</si>
  <si>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</si>
  <si>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</si>
  <si>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</si>
  <si>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</si>
  <si>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</si>
  <si>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</si>
  <si>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</si>
  <si>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</si>
  <si>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</si>
  <si>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</si>
  <si>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</si>
  <si>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</si>
  <si>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</si>
  <si>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</si>
  <si>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</si>
  <si>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</si>
  <si>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</si>
  <si>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</si>
  <si>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</si>
  <si>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</si>
  <si>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</si>
  <si>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</si>
  <si>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</si>
  <si>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</si>
  <si>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</si>
  <si>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</si>
  <si>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</si>
  <si>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</si>
  <si>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</si>
  <si>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</si>
  <si>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</si>
  <si>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</si>
  <si>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</si>
  <si>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</si>
  <si>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</si>
  <si>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</si>
  <si>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</si>
  <si>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</si>
  <si>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</si>
  <si>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</si>
  <si>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</si>
  <si>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</si>
  <si>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</si>
  <si>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</si>
  <si>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</si>
  <si>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</si>
  <si>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</si>
  <si>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</si>
  <si>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</si>
  <si>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</si>
  <si>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</si>
  <si>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</si>
  <si>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</si>
  <si>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</si>
  <si>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</si>
  <si>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</si>
  <si>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</si>
  <si>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</si>
  <si>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</si>
  <si>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</si>
  <si>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</si>
  <si>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</si>
  <si>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</si>
  <si>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</si>
  <si>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</si>
  <si>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</si>
  <si>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</si>
  <si>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</si>
  <si>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</si>
  <si>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</si>
  <si>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</si>
  <si>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</si>
  <si>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</si>
  <si>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</si>
  <si>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</si>
  <si>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</si>
  <si>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</si>
  <si>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</si>
  <si>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</si>
  <si>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</si>
  <si>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</si>
  <si>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</si>
  <si>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</si>
  <si>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</si>
  <si>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</si>
  <si>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</si>
  <si>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</si>
  <si>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</si>
  <si>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</si>
  <si>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23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</si>
  <si>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1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</si>
  <si>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2</t>
  </si>
  <si>
    <t>План работ и услуг по содержанию и ремонту общего имущества МКД на 2019 год по адресу:                                                                          Г. Исакова, 251</t>
  </si>
  <si>
    <t>План работ и услуг по содержанию и ремонту общего имущества МКД на 2019 год по адресу:                                                                           Г. Исакова, 249а</t>
  </si>
  <si>
    <t>План работ и услуг по содержанию и ремонту общего имущества МКД на 2019 год по адресу:                                                                          Попова, 10 корпус 1</t>
  </si>
  <si>
    <t>План работ и услуг по содержанию и ремонту общего имущества МКД на 2019 год по адресу:                                                                            Попова, 10 корпус 2</t>
  </si>
  <si>
    <t>План работ и услуг по содержанию и ремонту общего имущества МКД на 2019 год по адресу:                                                                            Монтажников, 11 корпус 1</t>
  </si>
  <si>
    <t>План работ и услуг по содержанию и ремонту общего имущества МКД на 2019 год по адресу:                                                                           Монтажников, 11 корпус 2</t>
  </si>
  <si>
    <t>План работ и услуг по содержанию и ремонту общего имущества МКД на 2019 год по адресу:                                                                             В. Кащеевой, 17 корпус 1</t>
  </si>
  <si>
    <t>План работ и услуг по содержанию и ремонту общего имущества МКД на 2019 год по адресу:                                                                           В. Кащеевой, 17 корпус 2</t>
  </si>
  <si>
    <t>План работ и услуг по содержанию и ремонту общего имущества МКД на 2019 год по адресу:                                                                           Гущина, 160</t>
  </si>
  <si>
    <t>План работ и услуг по содержанию и ремонту общего имущества МКД на 2019 год по адресу:                                                                           Гущина, 154</t>
  </si>
  <si>
    <t>План работ и услуг по содержанию и ремонту общего имущества МКД на 2019 год по адресу:                                                                           Э. Алексеевой, 70</t>
  </si>
  <si>
    <t>Поромывка, опресовка ОС</t>
  </si>
  <si>
    <t>2.6.</t>
  </si>
  <si>
    <t>2.7.</t>
  </si>
  <si>
    <t>2.8.</t>
  </si>
  <si>
    <t>2.9.</t>
  </si>
  <si>
    <t>3.1.</t>
  </si>
  <si>
    <t>3.3.</t>
  </si>
  <si>
    <t>3.4.</t>
  </si>
  <si>
    <t>Итого услуги по управлению и содержанию МКД</t>
  </si>
  <si>
    <t xml:space="preserve">итого работ по текущему ремонту: 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</si>
  <si>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</si>
  <si>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</si>
  <si>
    <t>Ориентировочный остаток денежных средств с 2018г.</t>
  </si>
  <si>
    <t>План работ и услуг по содержанию и ремонту общего имущества МКД на 2019 год по адресу:                                                                           В. Кащеевой, 7</t>
  </si>
  <si>
    <t>Поверка ОДПУ (ОТ, ХВС, ХВС)</t>
  </si>
  <si>
    <t>Заделка (замазка) ремонт окон в подъезде №3</t>
  </si>
  <si>
    <t>Установка мусорных бака 2 шт.</t>
  </si>
  <si>
    <t>Замена трансформатора тока</t>
  </si>
  <si>
    <t>3.2.</t>
  </si>
  <si>
    <t>3.5.</t>
  </si>
  <si>
    <t>3.7.</t>
  </si>
</sst>
</file>

<file path=xl/styles.xml><?xml version="1.0" encoding="utf-8"?>
<styleSheet xmlns="http://schemas.openxmlformats.org/spreadsheetml/2006/main">
  <numFmts count="1">
    <numFmt numFmtId="164" formatCode="000000"/>
  </numFmts>
  <fonts count="29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2" fontId="13" fillId="0" borderId="1" xfId="0" applyNumberFormat="1" applyFont="1" applyBorder="1" applyAlignment="1" applyProtection="1"/>
    <xf numFmtId="2" fontId="12" fillId="3" borderId="1" xfId="0" applyNumberFormat="1" applyFont="1" applyFill="1" applyBorder="1" applyAlignment="1" applyProtection="1">
      <alignment horizontal="center" vertical="center"/>
    </xf>
    <xf numFmtId="2" fontId="22" fillId="0" borderId="0" xfId="0" applyNumberFormat="1" applyFont="1" applyProtection="1"/>
    <xf numFmtId="2" fontId="13" fillId="0" borderId="1" xfId="0" applyNumberFormat="1" applyFont="1" applyBorder="1" applyAlignment="1" applyProtection="1">
      <alignment horizontal="center" vertical="center"/>
    </xf>
    <xf numFmtId="49" fontId="13" fillId="0" borderId="0" xfId="0" applyNumberFormat="1" applyFont="1" applyAlignment="1" applyProtection="1">
      <alignment wrapText="1"/>
    </xf>
    <xf numFmtId="2" fontId="13" fillId="0" borderId="0" xfId="0" applyNumberFormat="1" applyFont="1" applyAlignment="1" applyProtection="1">
      <alignment horizontal="center" vertical="center"/>
    </xf>
    <xf numFmtId="0" fontId="20" fillId="0" borderId="0" xfId="0" applyFont="1" applyAlignment="1" applyProtection="1">
      <alignment horizontal="right"/>
    </xf>
    <xf numFmtId="164" fontId="12" fillId="0" borderId="1" xfId="0" applyNumberFormat="1" applyFont="1" applyBorder="1" applyAlignment="1" applyProtection="1">
      <alignment wrapText="1"/>
    </xf>
    <xf numFmtId="49" fontId="12" fillId="3" borderId="1" xfId="0" applyNumberFormat="1" applyFont="1" applyFill="1" applyBorder="1" applyAlignment="1" applyProtection="1">
      <alignment horizontal="left" vertical="center" wrapText="1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20" fillId="0" borderId="1" xfId="0" applyFont="1" applyBorder="1" applyAlignment="1" applyProtection="1"/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3" fillId="0" borderId="2" xfId="0" applyNumberFormat="1" applyFont="1" applyBorder="1" applyAlignment="1" applyProtection="1">
      <alignment horizontal="center" vertical="center" wrapText="1"/>
    </xf>
    <xf numFmtId="2" fontId="13" fillId="0" borderId="9" xfId="0" applyNumberFormat="1" applyFont="1" applyBorder="1" applyAlignment="1" applyProtection="1">
      <alignment horizontal="center" vertical="center" wrapText="1"/>
    </xf>
    <xf numFmtId="2" fontId="13" fillId="0" borderId="10" xfId="0" applyNumberFormat="1" applyFont="1" applyBorder="1" applyAlignment="1" applyProtection="1">
      <alignment horizontal="center" vertical="center" wrapText="1"/>
    </xf>
    <xf numFmtId="2" fontId="13" fillId="0" borderId="11" xfId="0" applyNumberFormat="1" applyFont="1" applyBorder="1" applyAlignment="1" applyProtection="1">
      <alignment horizontal="center" vertical="center" wrapText="1"/>
    </xf>
    <xf numFmtId="2" fontId="13" fillId="0" borderId="12" xfId="0" applyNumberFormat="1" applyFont="1" applyBorder="1" applyAlignment="1" applyProtection="1">
      <alignment horizontal="center" vertical="center" wrapText="1"/>
    </xf>
    <xf numFmtId="2" fontId="13" fillId="0" borderId="13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3" t="s">
        <v>41</v>
      </c>
      <c r="F1" s="163"/>
      <c r="G1" s="163"/>
    </row>
    <row r="2" spans="1:7" ht="30.6" customHeight="1">
      <c r="A2" s="164" t="s">
        <v>66</v>
      </c>
      <c r="B2" s="164"/>
      <c r="C2" s="164"/>
      <c r="D2" s="164"/>
      <c r="E2" s="164"/>
      <c r="F2" s="164"/>
      <c r="G2" s="164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165" t="s">
        <v>50</v>
      </c>
      <c r="D4" s="166"/>
      <c r="E4" s="166"/>
      <c r="F4" s="42"/>
    </row>
    <row r="5" spans="1:7">
      <c r="B5" s="9" t="s">
        <v>1</v>
      </c>
      <c r="C5" s="167">
        <v>4</v>
      </c>
      <c r="D5" s="168"/>
      <c r="E5" s="168"/>
      <c r="F5" s="43"/>
    </row>
    <row r="6" spans="1:7">
      <c r="B6" s="10" t="s">
        <v>2</v>
      </c>
      <c r="C6" s="167">
        <v>7505.5</v>
      </c>
      <c r="D6" s="168"/>
      <c r="E6" s="168"/>
      <c r="F6" s="43"/>
    </row>
    <row r="7" spans="1:7" ht="18.75" customHeight="1">
      <c r="B7" s="39" t="s">
        <v>47</v>
      </c>
      <c r="C7" s="160">
        <v>64200</v>
      </c>
      <c r="D7" s="161"/>
      <c r="E7" s="162"/>
      <c r="F7" s="44"/>
    </row>
    <row r="8" spans="1:7">
      <c r="B8" s="56"/>
      <c r="D8" s="38">
        <v>9</v>
      </c>
    </row>
    <row r="9" spans="1:7">
      <c r="A9" s="147" t="s">
        <v>3</v>
      </c>
      <c r="B9" s="148"/>
      <c r="C9" s="148"/>
      <c r="D9" s="148"/>
      <c r="E9" s="149"/>
      <c r="F9" s="149"/>
      <c r="G9" s="149"/>
    </row>
    <row r="10" spans="1:7" ht="65.25" customHeight="1">
      <c r="A10" s="150" t="s">
        <v>4</v>
      </c>
      <c r="B10" s="152" t="s">
        <v>5</v>
      </c>
      <c r="C10" s="154" t="s">
        <v>32</v>
      </c>
      <c r="D10" s="156" t="s">
        <v>43</v>
      </c>
      <c r="E10" s="157"/>
      <c r="F10" s="154" t="s">
        <v>80</v>
      </c>
      <c r="G10" s="158" t="s">
        <v>52</v>
      </c>
    </row>
    <row r="11" spans="1:7" ht="45" customHeight="1">
      <c r="A11" s="151"/>
      <c r="B11" s="153"/>
      <c r="C11" s="155"/>
      <c r="D11" s="37" t="s">
        <v>6</v>
      </c>
      <c r="E11" s="45" t="s">
        <v>42</v>
      </c>
      <c r="F11" s="155"/>
      <c r="G11" s="159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142" t="s">
        <v>35</v>
      </c>
      <c r="C44" s="143"/>
      <c r="D44" s="144">
        <f>D43-(C7/12/C6+(D46)/C6)</f>
        <v>19.403493534057016</v>
      </c>
      <c r="E44" s="145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146" t="s">
        <v>34</v>
      </c>
      <c r="C46" s="146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9.75" customHeight="1">
      <c r="A2" s="192" t="s">
        <v>115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116</v>
      </c>
      <c r="D4" s="179"/>
      <c r="E4" s="179"/>
      <c r="F4" s="74"/>
    </row>
    <row r="5" spans="1:7" ht="19.5">
      <c r="B5" s="73" t="s">
        <v>1</v>
      </c>
      <c r="C5" s="194">
        <v>6</v>
      </c>
      <c r="D5" s="195"/>
      <c r="E5" s="195"/>
      <c r="F5" s="77"/>
    </row>
    <row r="6" spans="1:7" ht="19.5">
      <c r="B6" s="78" t="s">
        <v>2</v>
      </c>
      <c r="C6" s="194">
        <v>3926.2</v>
      </c>
      <c r="D6" s="195"/>
      <c r="E6" s="195"/>
      <c r="F6" s="77"/>
    </row>
    <row r="7" spans="1:7" ht="19.5">
      <c r="B7" s="78" t="s">
        <v>89</v>
      </c>
      <c r="C7" s="79">
        <v>1250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404667.58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63.7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0"/>
  <sheetViews>
    <sheetView zoomScale="73" zoomScaleNormal="73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6.75" customHeight="1">
      <c r="A2" s="192" t="s">
        <v>117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10</v>
      </c>
      <c r="D5" s="195"/>
      <c r="E5" s="195"/>
      <c r="F5" s="77"/>
    </row>
    <row r="6" spans="1:7" ht="19.5">
      <c r="B6" s="78" t="s">
        <v>2</v>
      </c>
      <c r="C6" s="194">
        <v>17699.099999999999</v>
      </c>
      <c r="D6" s="195"/>
      <c r="E6" s="195"/>
      <c r="F6" s="77"/>
    </row>
    <row r="7" spans="1:7" ht="19.5">
      <c r="B7" s="78" t="s">
        <v>89</v>
      </c>
      <c r="C7" s="79">
        <v>2100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730648.92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1805308.1999999997</v>
      </c>
      <c r="D12" s="66">
        <f>C12/12</f>
        <v>150442.34999999998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82123.823999999993</v>
      </c>
      <c r="D17" s="15">
        <v>4.6399999999999997</v>
      </c>
      <c r="E17" s="15">
        <f>C17*12</f>
        <v>985485.88799999992</v>
      </c>
      <c r="F17" s="15">
        <f>C17*12</f>
        <v>985485.88799999992</v>
      </c>
      <c r="G17" s="40"/>
    </row>
    <row r="18" spans="1:7">
      <c r="A18" s="100" t="s">
        <v>10</v>
      </c>
      <c r="B18" s="18" t="s">
        <v>11</v>
      </c>
      <c r="C18" s="15">
        <f>0.47*C6</f>
        <v>8318.5769999999993</v>
      </c>
      <c r="D18" s="15">
        <v>0.47</v>
      </c>
      <c r="E18" s="15">
        <f>C18*12</f>
        <v>99822.923999999999</v>
      </c>
      <c r="F18" s="15">
        <f t="shared" ref="F18:F27" si="0">C18*12</f>
        <v>99822.923999999999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7.6275064833805112E-2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6.2715053307795315E-3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411.25</v>
      </c>
      <c r="D21" s="15">
        <f>C21/C6</f>
        <v>2.3235644750298039E-2</v>
      </c>
      <c r="E21" s="15">
        <f>C7*2.35</f>
        <v>4935</v>
      </c>
      <c r="F21" s="15">
        <f t="shared" si="0"/>
        <v>4935</v>
      </c>
      <c r="G21" s="3"/>
    </row>
    <row r="22" spans="1:7">
      <c r="A22" s="118" t="s">
        <v>45</v>
      </c>
      <c r="B22" s="1" t="s">
        <v>85</v>
      </c>
      <c r="C22" s="15">
        <f>E22/12</f>
        <v>283.5</v>
      </c>
      <c r="D22" s="15">
        <f>C22/C7</f>
        <v>0.13500000000000001</v>
      </c>
      <c r="E22" s="15">
        <f>C7*1.62</f>
        <v>3402</v>
      </c>
      <c r="F22" s="15">
        <f t="shared" si="0"/>
        <v>3402</v>
      </c>
      <c r="G22" s="3"/>
    </row>
    <row r="23" spans="1:7" s="119" customFormat="1">
      <c r="A23" s="118"/>
      <c r="B23" s="1" t="s">
        <v>37</v>
      </c>
      <c r="C23" s="15">
        <f>C12*12%/12</f>
        <v>18053.081999999999</v>
      </c>
      <c r="D23" s="15">
        <f>C23/C6</f>
        <v>1.02</v>
      </c>
      <c r="E23" s="3">
        <f>C12*12%</f>
        <v>216636.98399999997</v>
      </c>
      <c r="F23" s="15">
        <f t="shared" si="0"/>
        <v>216636.984</v>
      </c>
      <c r="G23" s="3"/>
    </row>
    <row r="24" spans="1:7" ht="37.5">
      <c r="A24" s="118"/>
      <c r="B24" s="1" t="s">
        <v>83</v>
      </c>
      <c r="C24" s="15">
        <f>C12*0.9%/12</f>
        <v>1353.9811499999998</v>
      </c>
      <c r="D24" s="15">
        <f>C24/C6</f>
        <v>7.6499999999999999E-2</v>
      </c>
      <c r="E24" s="3">
        <f>C12*0.9%</f>
        <v>16247.773799999999</v>
      </c>
      <c r="F24" s="15">
        <f t="shared" si="0"/>
        <v>16247.773799999999</v>
      </c>
      <c r="G24" s="3"/>
    </row>
    <row r="25" spans="1:7" s="119" customFormat="1">
      <c r="A25" s="118"/>
      <c r="B25" s="1" t="s">
        <v>84</v>
      </c>
      <c r="C25" s="15">
        <f>C12*2.5%/12</f>
        <v>3761.0587499999997</v>
      </c>
      <c r="D25" s="15">
        <f>C25/C6</f>
        <v>0.21249999999999999</v>
      </c>
      <c r="E25" s="3">
        <f>C25*12</f>
        <v>45132.704999999994</v>
      </c>
      <c r="F25" s="15">
        <f t="shared" si="0"/>
        <v>45132.704999999994</v>
      </c>
      <c r="G25" s="3"/>
    </row>
    <row r="26" spans="1:7" s="121" customFormat="1">
      <c r="A26" s="120"/>
      <c r="B26" s="48" t="s">
        <v>108</v>
      </c>
      <c r="C26" s="49">
        <f>E26/12</f>
        <v>608.87410000000011</v>
      </c>
      <c r="D26" s="49">
        <f>E26/C6/12</f>
        <v>3.4401415891203511E-2</v>
      </c>
      <c r="E26" s="50">
        <f>C9*1%</f>
        <v>7306.4892000000009</v>
      </c>
      <c r="F26" s="15">
        <f t="shared" si="0"/>
        <v>7306.4892000000018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0.2120220802187682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120127.747</v>
      </c>
      <c r="D28" s="14">
        <f>SUM(D17:D27)</f>
        <v>6.906205711024854</v>
      </c>
      <c r="E28" s="14">
        <f>SUM(E17:E27)</f>
        <v>1441532.9639999999</v>
      </c>
      <c r="F28" s="14">
        <f>SUM(F17:F27)</f>
        <v>1441532.9639999999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28208.724500000004</v>
      </c>
      <c r="D31" s="91">
        <f>C31/C6</f>
        <v>1.593794288975146</v>
      </c>
      <c r="E31" s="91">
        <f>C31*12</f>
        <v>338504.69400000002</v>
      </c>
      <c r="F31" s="91">
        <f>E31</f>
        <v>338504.69400000002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4.7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0"/>
  <sheetViews>
    <sheetView zoomScale="66" zoomScaleNormal="66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9" customHeight="1">
      <c r="A2" s="192" t="s">
        <v>118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3240.8</v>
      </c>
      <c r="D6" s="195"/>
      <c r="E6" s="195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877130.37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369451.2</v>
      </c>
      <c r="D12" s="66">
        <f>C12/12</f>
        <v>30787.600000000002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15037.312</v>
      </c>
      <c r="D17" s="15">
        <v>4.6399999999999997</v>
      </c>
      <c r="E17" s="15">
        <f>C17*12</f>
        <v>180447.74400000001</v>
      </c>
      <c r="F17" s="15">
        <f>C17*12</f>
        <v>180447.74400000001</v>
      </c>
      <c r="G17" s="40"/>
    </row>
    <row r="18" spans="1:7">
      <c r="A18" s="100" t="s">
        <v>10</v>
      </c>
      <c r="B18" s="18" t="s">
        <v>11</v>
      </c>
      <c r="C18" s="15">
        <f>0.47*C6</f>
        <v>1523.1759999999999</v>
      </c>
      <c r="D18" s="15">
        <v>0.47</v>
      </c>
      <c r="E18" s="15">
        <f>C18*12</f>
        <v>18278.112000000001</v>
      </c>
      <c r="F18" s="15">
        <f t="shared" ref="F18:F27" si="0">C18*12</f>
        <v>18278.112000000001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0.41656381140459142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3.4250802271044184E-2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2.477526125236567E-2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3694.5120000000002</v>
      </c>
      <c r="D23" s="15">
        <f>C23/C6</f>
        <v>1.1399999999999999</v>
      </c>
      <c r="E23" s="3">
        <f>C12*12%</f>
        <v>44334.144</v>
      </c>
      <c r="F23" s="15">
        <f t="shared" si="0"/>
        <v>44334.144</v>
      </c>
      <c r="G23" s="3"/>
    </row>
    <row r="24" spans="1:7" ht="37.5">
      <c r="A24" s="118"/>
      <c r="B24" s="1" t="s">
        <v>83</v>
      </c>
      <c r="C24" s="15">
        <f>C12*0.9%/12</f>
        <v>277.08840000000004</v>
      </c>
      <c r="D24" s="15">
        <f>C24/C6</f>
        <v>8.5500000000000007E-2</v>
      </c>
      <c r="E24" s="3">
        <f>C12*0.9%</f>
        <v>3325.0608000000007</v>
      </c>
      <c r="F24" s="15">
        <f t="shared" si="0"/>
        <v>3325.0608000000002</v>
      </c>
      <c r="G24" s="3"/>
    </row>
    <row r="25" spans="1:7" s="119" customFormat="1">
      <c r="A25" s="118"/>
      <c r="B25" s="1" t="s">
        <v>84</v>
      </c>
      <c r="C25" s="15">
        <f>C12*2.5%/12</f>
        <v>769.69</v>
      </c>
      <c r="D25" s="15">
        <f>C25/C6</f>
        <v>0.23750000000000002</v>
      </c>
      <c r="E25" s="3">
        <f>C25*12</f>
        <v>9236.2800000000007</v>
      </c>
      <c r="F25" s="15">
        <f t="shared" si="0"/>
        <v>9236.2800000000007</v>
      </c>
      <c r="G25" s="3"/>
    </row>
    <row r="26" spans="1:7" s="121" customFormat="1">
      <c r="A26" s="120"/>
      <c r="B26" s="48" t="s">
        <v>108</v>
      </c>
      <c r="C26" s="49">
        <f>E26/12</f>
        <v>730.94197500000007</v>
      </c>
      <c r="D26" s="49">
        <f>E26/C6/12</f>
        <v>0.22554368520118487</v>
      </c>
      <c r="E26" s="50">
        <f>C9*1%</f>
        <v>8771.3037000000004</v>
      </c>
      <c r="F26" s="15">
        <f t="shared" si="0"/>
        <v>8771.3037000000004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1.1579239693902739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27381.962041666666</v>
      </c>
      <c r="D28" s="14">
        <f>SUM(D17:D27)</f>
        <v>8.5670575295194578</v>
      </c>
      <c r="E28" s="14">
        <f>SUM(E17:E27)</f>
        <v>328583.54450000002</v>
      </c>
      <c r="F28" s="14">
        <f>SUM(F17:F27)</f>
        <v>328583.54450000002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3023.4799583333415</v>
      </c>
      <c r="D31" s="91">
        <f>C31/C6</f>
        <v>0.93294247048054224</v>
      </c>
      <c r="E31" s="91">
        <f>C31*12</f>
        <v>36281.759500000102</v>
      </c>
      <c r="F31" s="91">
        <f>E31</f>
        <v>36281.759500000102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7.7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B33" sqref="B3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40.5" customHeight="1">
      <c r="A2" s="192" t="s">
        <v>119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3239.5</v>
      </c>
      <c r="D6" s="195"/>
      <c r="E6" s="195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470383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330429</v>
      </c>
      <c r="D12" s="66">
        <f>C12/12</f>
        <v>27535.75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15031.279999999999</v>
      </c>
      <c r="D17" s="15">
        <v>4.6399999999999997</v>
      </c>
      <c r="E17" s="15">
        <f>C17*12</f>
        <v>180375.36</v>
      </c>
      <c r="F17" s="15">
        <f>C17*12</f>
        <v>180375.36</v>
      </c>
      <c r="G17" s="40"/>
    </row>
    <row r="18" spans="1:7">
      <c r="A18" s="100" t="s">
        <v>10</v>
      </c>
      <c r="B18" s="18" t="s">
        <v>11</v>
      </c>
      <c r="C18" s="15">
        <f>0.47*C6</f>
        <v>1522.5649999999998</v>
      </c>
      <c r="D18" s="15">
        <v>0.47</v>
      </c>
      <c r="E18" s="15">
        <f>C18*12</f>
        <v>18270.78</v>
      </c>
      <c r="F18" s="15">
        <f t="shared" ref="F18:F27" si="0">C18*12</f>
        <v>18270.78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0.41673097700262385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3.4264546997993514E-2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2.4785203477902969E-2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3304.2899999999995</v>
      </c>
      <c r="D23" s="15">
        <f>C23/C6</f>
        <v>1.0199999999999998</v>
      </c>
      <c r="E23" s="3">
        <f>C12*12%</f>
        <v>39651.479999999996</v>
      </c>
      <c r="F23" s="15">
        <f t="shared" si="0"/>
        <v>39651.479999999996</v>
      </c>
      <c r="G23" s="3"/>
    </row>
    <row r="24" spans="1:7" ht="37.5">
      <c r="A24" s="118"/>
      <c r="B24" s="1" t="s">
        <v>83</v>
      </c>
      <c r="C24" s="15">
        <f>C12*0.9%/12</f>
        <v>247.82175000000004</v>
      </c>
      <c r="D24" s="15">
        <f>C24/C6</f>
        <v>7.6500000000000012E-2</v>
      </c>
      <c r="E24" s="3">
        <f>C12*0.9%</f>
        <v>2973.8610000000003</v>
      </c>
      <c r="F24" s="15">
        <f t="shared" si="0"/>
        <v>2973.8610000000003</v>
      </c>
      <c r="G24" s="3"/>
    </row>
    <row r="25" spans="1:7" s="119" customFormat="1">
      <c r="A25" s="118"/>
      <c r="B25" s="1" t="s">
        <v>84</v>
      </c>
      <c r="C25" s="15">
        <f>C12*2.5%/12</f>
        <v>688.39375000000007</v>
      </c>
      <c r="D25" s="15">
        <f>C25/C6</f>
        <v>0.21250000000000002</v>
      </c>
      <c r="E25" s="3">
        <f>C25*12</f>
        <v>8260.7250000000004</v>
      </c>
      <c r="F25" s="15">
        <f t="shared" si="0"/>
        <v>8260.7250000000004</v>
      </c>
      <c r="G25" s="3"/>
    </row>
    <row r="26" spans="1:7" s="121" customFormat="1">
      <c r="A26" s="120"/>
      <c r="B26" s="48" t="s">
        <v>108</v>
      </c>
      <c r="C26" s="49">
        <f>E26/12</f>
        <v>391.98583333333335</v>
      </c>
      <c r="D26" s="49">
        <f>E26/C6/12</f>
        <v>0.12100195503421309</v>
      </c>
      <c r="E26" s="50">
        <f>C9*1%</f>
        <v>4703.83</v>
      </c>
      <c r="F26" s="15">
        <f t="shared" si="0"/>
        <v>4703.83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1.1583886402222565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26535.577999999994</v>
      </c>
      <c r="D28" s="14">
        <f>SUM(D17:D27)</f>
        <v>8.3091713227349899</v>
      </c>
      <c r="E28" s="14">
        <f>SUM(E17:E27)</f>
        <v>318426.93600000005</v>
      </c>
      <c r="F28" s="14">
        <f>SUM(F17:F27)</f>
        <v>318426.93600000005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618.18950000000018</v>
      </c>
      <c r="D31" s="91">
        <f>C31/C6</f>
        <v>0.1908286772650101</v>
      </c>
      <c r="E31" s="91">
        <f>C31*12</f>
        <v>7418.2740000000022</v>
      </c>
      <c r="F31" s="91">
        <f>E31</f>
        <v>7418.2740000000022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5.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7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42" customHeight="1">
      <c r="A2" s="192" t="s">
        <v>120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7</v>
      </c>
      <c r="D5" s="195"/>
      <c r="E5" s="195"/>
      <c r="F5" s="77"/>
    </row>
    <row r="6" spans="1:7" ht="19.5">
      <c r="B6" s="78" t="s">
        <v>2</v>
      </c>
      <c r="C6" s="194">
        <v>13949.96</v>
      </c>
      <c r="D6" s="195"/>
      <c r="E6" s="195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513570.08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1422895.92</v>
      </c>
      <c r="D12" s="66">
        <f>C12/12</f>
        <v>118574.65999999999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64727.814399999988</v>
      </c>
      <c r="D17" s="15">
        <v>4.6399999999999997</v>
      </c>
      <c r="E17" s="15">
        <f>C17*12</f>
        <v>776733.77279999992</v>
      </c>
      <c r="F17" s="15">
        <f>C17*12</f>
        <v>776733.77279999992</v>
      </c>
      <c r="G17" s="40"/>
    </row>
    <row r="18" spans="1:7">
      <c r="A18" s="100" t="s">
        <v>10</v>
      </c>
      <c r="B18" s="18" t="s">
        <v>11</v>
      </c>
      <c r="C18" s="15">
        <f>0.47*C6</f>
        <v>6556.4811999999993</v>
      </c>
      <c r="D18" s="15">
        <v>0.47</v>
      </c>
      <c r="E18" s="15">
        <f>C18*12</f>
        <v>78677.774399999995</v>
      </c>
      <c r="F18" s="15">
        <f t="shared" ref="F18:F27" si="0">C18*12</f>
        <v>78677.774399999995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9.6774471037909787E-2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7.9570120631170266E-3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2.0636259888917246E-2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C22/C7</f>
        <v>0.13500000000000001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14228.959199999999</v>
      </c>
      <c r="D23" s="15">
        <f>C23/C6</f>
        <v>1.02</v>
      </c>
      <c r="E23" s="3">
        <f>C12*12%</f>
        <v>170747.5104</v>
      </c>
      <c r="F23" s="15">
        <f t="shared" si="0"/>
        <v>170747.5104</v>
      </c>
      <c r="G23" s="3"/>
    </row>
    <row r="24" spans="1:7" ht="37.5">
      <c r="A24" s="118"/>
      <c r="B24" s="1" t="s">
        <v>83</v>
      </c>
      <c r="C24" s="15">
        <f>C12*0.9%/12</f>
        <v>1067.1719399999999</v>
      </c>
      <c r="D24" s="15">
        <f>C24/C6</f>
        <v>7.6499999999999999E-2</v>
      </c>
      <c r="E24" s="3">
        <f>C12*0.9%</f>
        <v>12806.06328</v>
      </c>
      <c r="F24" s="15">
        <f t="shared" si="0"/>
        <v>12806.063279999998</v>
      </c>
      <c r="G24" s="3"/>
    </row>
    <row r="25" spans="1:7" s="119" customFormat="1">
      <c r="A25" s="118"/>
      <c r="B25" s="1" t="s">
        <v>84</v>
      </c>
      <c r="C25" s="15">
        <f>C12*2.5%/12</f>
        <v>2964.3665000000001</v>
      </c>
      <c r="D25" s="15">
        <f>C25/C6</f>
        <v>0.21250000000000002</v>
      </c>
      <c r="E25" s="3">
        <f>C25*12</f>
        <v>35572.398000000001</v>
      </c>
      <c r="F25" s="15">
        <f t="shared" si="0"/>
        <v>35572.398000000001</v>
      </c>
      <c r="G25" s="3"/>
    </row>
    <row r="26" spans="1:7" s="121" customFormat="1">
      <c r="A26" s="120"/>
      <c r="B26" s="48" t="s">
        <v>108</v>
      </c>
      <c r="C26" s="49">
        <f>E26/12</f>
        <v>427.97506666666669</v>
      </c>
      <c r="D26" s="49">
        <f>E26/C6/12</f>
        <v>3.0679304217837669E-2</v>
      </c>
      <c r="E26" s="50">
        <f>C9*1%</f>
        <v>5135.7008000000005</v>
      </c>
      <c r="F26" s="15">
        <f t="shared" si="0"/>
        <v>5135.7008000000005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0.26900435556804464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95672.693306666653</v>
      </c>
      <c r="D28" s="14">
        <f>SUM(D17:D27)</f>
        <v>6.9790514027758261</v>
      </c>
      <c r="E28" s="14">
        <f>SUM(E17:E27)</f>
        <v>1148072.3196799997</v>
      </c>
      <c r="F28" s="14">
        <f>SUM(F17:F27)</f>
        <v>1148072.3196799997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21217.172093333334</v>
      </c>
      <c r="D31" s="91">
        <f>C31/C6</f>
        <v>1.5209485972241739</v>
      </c>
      <c r="E31" s="91">
        <f>C31*12</f>
        <v>254606.06512000001</v>
      </c>
      <c r="F31" s="91">
        <f>E31</f>
        <v>254606.06512000001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72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8" zoomScaleNormal="78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7.5" customHeight="1">
      <c r="A2" s="192" t="s">
        <v>121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2</v>
      </c>
      <c r="D5" s="195"/>
      <c r="E5" s="195"/>
      <c r="F5" s="77"/>
    </row>
    <row r="6" spans="1:7" ht="19.5">
      <c r="B6" s="78" t="s">
        <v>2</v>
      </c>
      <c r="C6" s="194">
        <v>3950.5</v>
      </c>
      <c r="D6" s="195"/>
      <c r="E6" s="195"/>
      <c r="F6" s="77"/>
    </row>
    <row r="7" spans="1:7" ht="19.5">
      <c r="B7" s="78" t="s">
        <v>89</v>
      </c>
      <c r="C7" s="79">
        <v>420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58919.4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449408.88000000006</v>
      </c>
      <c r="D12" s="66">
        <f>C12/12</f>
        <v>37450.740000000005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18330.32</v>
      </c>
      <c r="D17" s="15">
        <v>4.6399999999999997</v>
      </c>
      <c r="E17" s="15">
        <f>C17*12</f>
        <v>219963.84</v>
      </c>
      <c r="F17" s="15">
        <f>C17*12</f>
        <v>219963.84</v>
      </c>
      <c r="G17" s="40"/>
    </row>
    <row r="18" spans="1:7">
      <c r="A18" s="100" t="s">
        <v>10</v>
      </c>
      <c r="B18" s="18" t="s">
        <v>11</v>
      </c>
      <c r="C18" s="15">
        <f>0.47*C6</f>
        <v>1856.7349999999999</v>
      </c>
      <c r="D18" s="15">
        <v>0.47</v>
      </c>
      <c r="E18" s="15">
        <f>C18*12</f>
        <v>22280.82</v>
      </c>
      <c r="F18" s="15">
        <f t="shared" ref="F18:F27" si="0">C18*12</f>
        <v>22280.82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0.34172889507657256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2.8097709150740412E-2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82.25</v>
      </c>
      <c r="D21" s="15">
        <f>C21/C6</f>
        <v>2.0820149348183773E-2</v>
      </c>
      <c r="E21" s="15">
        <f>C7*2.35</f>
        <v>987</v>
      </c>
      <c r="F21" s="15">
        <f t="shared" si="0"/>
        <v>987</v>
      </c>
      <c r="G21" s="3"/>
    </row>
    <row r="22" spans="1:7">
      <c r="A22" s="118" t="s">
        <v>45</v>
      </c>
      <c r="B22" s="1" t="s">
        <v>85</v>
      </c>
      <c r="C22" s="15">
        <f>E22/12</f>
        <v>56.70000000000001</v>
      </c>
      <c r="D22" s="15">
        <f>C22/C7</f>
        <v>0.13500000000000004</v>
      </c>
      <c r="E22" s="15">
        <f>C7*1.62</f>
        <v>680.40000000000009</v>
      </c>
      <c r="F22" s="15">
        <f t="shared" si="0"/>
        <v>680.40000000000009</v>
      </c>
      <c r="G22" s="3"/>
    </row>
    <row r="23" spans="1:7" s="119" customFormat="1">
      <c r="A23" s="118"/>
      <c r="B23" s="1" t="s">
        <v>37</v>
      </c>
      <c r="C23" s="15">
        <f>C12*12%/12</f>
        <v>4494.0888000000004</v>
      </c>
      <c r="D23" s="15">
        <f>C23/C6</f>
        <v>1.1376000000000002</v>
      </c>
      <c r="E23" s="3">
        <f>C12*12%</f>
        <v>53929.065600000009</v>
      </c>
      <c r="F23" s="15">
        <f t="shared" si="0"/>
        <v>53929.065600000002</v>
      </c>
      <c r="G23" s="3"/>
    </row>
    <row r="24" spans="1:7" ht="37.5">
      <c r="A24" s="118"/>
      <c r="B24" s="1" t="s">
        <v>83</v>
      </c>
      <c r="C24" s="15">
        <f>C12*0.9%/12</f>
        <v>337.05666000000008</v>
      </c>
      <c r="D24" s="15">
        <f>C24/C6</f>
        <v>8.5320000000000021E-2</v>
      </c>
      <c r="E24" s="3">
        <f>C12*0.9%</f>
        <v>4044.6799200000009</v>
      </c>
      <c r="F24" s="15">
        <f t="shared" si="0"/>
        <v>4044.6799200000009</v>
      </c>
      <c r="G24" s="3"/>
    </row>
    <row r="25" spans="1:7" s="119" customFormat="1">
      <c r="A25" s="118"/>
      <c r="B25" s="1" t="s">
        <v>84</v>
      </c>
      <c r="C25" s="15">
        <f>C12*2.5%/12</f>
        <v>936.26850000000013</v>
      </c>
      <c r="D25" s="15">
        <f>C25/C6</f>
        <v>0.23700000000000004</v>
      </c>
      <c r="E25" s="3">
        <f>C25*12</f>
        <v>11235.222000000002</v>
      </c>
      <c r="F25" s="15">
        <f t="shared" si="0"/>
        <v>11235.222000000002</v>
      </c>
      <c r="G25" s="3"/>
    </row>
    <row r="26" spans="1:7" s="121" customFormat="1">
      <c r="A26" s="120"/>
      <c r="B26" s="48" t="s">
        <v>108</v>
      </c>
      <c r="C26" s="49">
        <f>E26/12</f>
        <v>49.099500000000006</v>
      </c>
      <c r="D26" s="49">
        <f>E26/C6/12</f>
        <v>1.2428679913934947E-2</v>
      </c>
      <c r="E26" s="50">
        <f>C9*1%</f>
        <v>589.19400000000007</v>
      </c>
      <c r="F26" s="15">
        <f t="shared" si="0"/>
        <v>589.19400000000007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27603.518460000003</v>
      </c>
      <c r="D28" s="14">
        <f>SUM(D17:D27)</f>
        <v>7.1079954334894317</v>
      </c>
      <c r="E28" s="14">
        <f>SUM(E17:E27)</f>
        <v>331242.22152000008</v>
      </c>
      <c r="F28" s="14">
        <f>SUM(F17:F27)</f>
        <v>331242.22152000008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9370.604040000002</v>
      </c>
      <c r="D31" s="91">
        <f>C31/C6</f>
        <v>2.3720045665105687</v>
      </c>
      <c r="E31" s="91">
        <f>C31*12</f>
        <v>112447.24848000002</v>
      </c>
      <c r="F31" s="91">
        <f>E31</f>
        <v>112447.24848000002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6.2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6" zoomScaleNormal="76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6" customHeight="1">
      <c r="A2" s="192" t="s">
        <v>122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3241.8</v>
      </c>
      <c r="D6" s="195"/>
      <c r="E6" s="195"/>
      <c r="F6" s="77"/>
    </row>
    <row r="7" spans="1:7" ht="19.5">
      <c r="B7" s="78" t="s">
        <v>89</v>
      </c>
      <c r="C7" s="79">
        <v>370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402204.66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368787.16800000006</v>
      </c>
      <c r="D12" s="66">
        <f>C12/12</f>
        <v>30732.264000000006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15041.951999999999</v>
      </c>
      <c r="D17" s="15">
        <v>4.6399999999999997</v>
      </c>
      <c r="E17" s="15">
        <f>C17*12</f>
        <v>180503.424</v>
      </c>
      <c r="F17" s="15">
        <f>C17*12</f>
        <v>180503.424</v>
      </c>
      <c r="G17" s="40"/>
    </row>
    <row r="18" spans="1:7">
      <c r="A18" s="100" t="s">
        <v>10</v>
      </c>
      <c r="B18" s="18" t="s">
        <v>11</v>
      </c>
      <c r="C18" s="15">
        <f>0.47*C6</f>
        <v>1523.646</v>
      </c>
      <c r="D18" s="15">
        <v>0.47</v>
      </c>
      <c r="E18" s="15">
        <f>C18*12</f>
        <v>18283.752</v>
      </c>
      <c r="F18" s="15">
        <f t="shared" ref="F18:F27" si="0">C18*12</f>
        <v>18283.752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0.41643531371460296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3.4240236905422911E-2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2.2351265757706622E-2</v>
      </c>
      <c r="E21" s="15">
        <f>C7*2.35</f>
        <v>869.5</v>
      </c>
      <c r="F21" s="15">
        <f t="shared" si="0"/>
        <v>869.5</v>
      </c>
      <c r="G21" s="3"/>
    </row>
    <row r="22" spans="1:7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>
      <c r="A23" s="118"/>
      <c r="B23" s="1" t="s">
        <v>37</v>
      </c>
      <c r="C23" s="15">
        <f>C12*12%/12</f>
        <v>3687.8716800000002</v>
      </c>
      <c r="D23" s="15">
        <f>C23/C6</f>
        <v>1.1375999999999999</v>
      </c>
      <c r="E23" s="3">
        <f>C12*12%</f>
        <v>44254.460160000002</v>
      </c>
      <c r="F23" s="15">
        <f t="shared" si="0"/>
        <v>44254.460160000002</v>
      </c>
      <c r="G23" s="3"/>
    </row>
    <row r="24" spans="1:7" ht="37.5">
      <c r="A24" s="118"/>
      <c r="B24" s="1" t="s">
        <v>83</v>
      </c>
      <c r="C24" s="15">
        <f>C12*0.9%/12</f>
        <v>276.59037600000005</v>
      </c>
      <c r="D24" s="15">
        <f>C24/C6</f>
        <v>8.5320000000000007E-2</v>
      </c>
      <c r="E24" s="3">
        <f>C12*0.9%</f>
        <v>3319.0845120000008</v>
      </c>
      <c r="F24" s="15">
        <f t="shared" si="0"/>
        <v>3319.0845120000004</v>
      </c>
      <c r="G24" s="3"/>
    </row>
    <row r="25" spans="1:7" s="119" customFormat="1">
      <c r="A25" s="118"/>
      <c r="B25" s="1" t="s">
        <v>84</v>
      </c>
      <c r="C25" s="15">
        <f>C12*2.5%/12</f>
        <v>768.30660000000023</v>
      </c>
      <c r="D25" s="15">
        <f>C25/C6</f>
        <v>0.23700000000000004</v>
      </c>
      <c r="E25" s="3">
        <f>C25*12</f>
        <v>9219.6792000000023</v>
      </c>
      <c r="F25" s="15">
        <f t="shared" si="0"/>
        <v>9219.6792000000023</v>
      </c>
      <c r="G25" s="3"/>
    </row>
    <row r="26" spans="1:7" s="121" customFormat="1">
      <c r="A26" s="120"/>
      <c r="B26" s="48" t="s">
        <v>108</v>
      </c>
      <c r="C26" s="49">
        <f>E26/12</f>
        <v>335.17054999999999</v>
      </c>
      <c r="D26" s="49">
        <f>E26/C6/12</f>
        <v>0.10339026158307112</v>
      </c>
      <c r="E26" s="50">
        <f>C9*1%</f>
        <v>4022.0465999999997</v>
      </c>
      <c r="F26" s="15">
        <f t="shared" si="0"/>
        <v>4022.0465999999997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1.1575667838854955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26969.545539333329</v>
      </c>
      <c r="D28" s="14">
        <f>SUM(D17:D27)</f>
        <v>8.438903861846299</v>
      </c>
      <c r="E28" s="14">
        <f>SUM(E17:E27)</f>
        <v>323634.54647200002</v>
      </c>
      <c r="F28" s="14">
        <f>SUM(F17:F27)</f>
        <v>323634.54647200002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3375.0254606666695</v>
      </c>
      <c r="D31" s="91">
        <f>C31/C6</f>
        <v>1.0410961381537014</v>
      </c>
      <c r="E31" s="91">
        <f>C31*12</f>
        <v>40500.305528000034</v>
      </c>
      <c r="F31" s="91">
        <f>E31</f>
        <v>40500.305528000034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5.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40.5" customHeight="1">
      <c r="A2" s="192" t="s">
        <v>123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3250.9</v>
      </c>
      <c r="D6" s="195"/>
      <c r="E6" s="195"/>
      <c r="F6" s="77"/>
    </row>
    <row r="7" spans="1:7" ht="19.5">
      <c r="B7" s="78" t="s">
        <v>89</v>
      </c>
      <c r="C7" s="79">
        <v>370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1362670.02</v>
      </c>
      <c r="D9" s="106"/>
      <c r="E9" s="107"/>
      <c r="F9" s="83"/>
    </row>
    <row r="10" spans="1:7">
      <c r="B10" s="87" t="s">
        <v>87</v>
      </c>
      <c r="C10" s="88">
        <v>7.5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292581</v>
      </c>
      <c r="D12" s="66">
        <f>C12/12</f>
        <v>24381.75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15084.175999999999</v>
      </c>
      <c r="D17" s="15">
        <v>4.6399999999999997</v>
      </c>
      <c r="E17" s="15">
        <f>C17*12</f>
        <v>181010.11199999999</v>
      </c>
      <c r="F17" s="15">
        <f>C17*12</f>
        <v>181010.11199999999</v>
      </c>
      <c r="G17" s="40"/>
    </row>
    <row r="18" spans="1:7">
      <c r="A18" s="100" t="s">
        <v>10</v>
      </c>
      <c r="B18" s="18" t="s">
        <v>11</v>
      </c>
      <c r="C18" s="15">
        <f>0.47*C6</f>
        <v>1527.923</v>
      </c>
      <c r="D18" s="15">
        <v>0.47</v>
      </c>
      <c r="E18" s="15">
        <f>C18*12</f>
        <v>18335.076000000001</v>
      </c>
      <c r="F18" s="15">
        <f t="shared" ref="F18:F27" si="0">C18*12</f>
        <v>18335.076000000001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0.41526961764434461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3.414439078409056E-2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2.2288699539614668E-2</v>
      </c>
      <c r="E21" s="15">
        <f>C7*2.35</f>
        <v>869.5</v>
      </c>
      <c r="F21" s="15">
        <f t="shared" si="0"/>
        <v>869.5</v>
      </c>
      <c r="G21" s="3"/>
    </row>
    <row r="22" spans="1:7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>
      <c r="A23" s="118"/>
      <c r="B23" s="1" t="s">
        <v>37</v>
      </c>
      <c r="C23" s="15">
        <f>C12*12%/12</f>
        <v>2925.81</v>
      </c>
      <c r="D23" s="15">
        <f>C23/C6</f>
        <v>0.89999999999999991</v>
      </c>
      <c r="E23" s="3">
        <f>C12*12%</f>
        <v>35109.72</v>
      </c>
      <c r="F23" s="15">
        <f t="shared" si="0"/>
        <v>35109.72</v>
      </c>
      <c r="G23" s="3"/>
    </row>
    <row r="24" spans="1:7" ht="37.5">
      <c r="A24" s="118"/>
      <c r="B24" s="1" t="s">
        <v>83</v>
      </c>
      <c r="C24" s="15">
        <f>C12*0.9%/12</f>
        <v>219.43575000000001</v>
      </c>
      <c r="D24" s="15">
        <f>C24/C6</f>
        <v>6.7500000000000004E-2</v>
      </c>
      <c r="E24" s="3">
        <f>C12*0.9%</f>
        <v>2633.2290000000003</v>
      </c>
      <c r="F24" s="15">
        <f t="shared" si="0"/>
        <v>2633.2290000000003</v>
      </c>
      <c r="G24" s="3"/>
    </row>
    <row r="25" spans="1:7" s="119" customFormat="1">
      <c r="A25" s="118"/>
      <c r="B25" s="1" t="s">
        <v>84</v>
      </c>
      <c r="C25" s="15">
        <f>C12*2.5%/12</f>
        <v>609.54375000000005</v>
      </c>
      <c r="D25" s="15">
        <f>C25/C6</f>
        <v>0.1875</v>
      </c>
      <c r="E25" s="3">
        <f>C25*12</f>
        <v>7314.5250000000005</v>
      </c>
      <c r="F25" s="15">
        <f t="shared" si="0"/>
        <v>7314.5250000000005</v>
      </c>
      <c r="G25" s="3"/>
    </row>
    <row r="26" spans="1:7" s="121" customFormat="1">
      <c r="A26" s="120"/>
      <c r="B26" s="48" t="s">
        <v>108</v>
      </c>
      <c r="C26" s="49">
        <f>E26/12</f>
        <v>1135.55835</v>
      </c>
      <c r="D26" s="49">
        <f>E26/C6/12</f>
        <v>0.34930583838321699</v>
      </c>
      <c r="E26" s="50">
        <f>C9*1%</f>
        <v>13626.700200000001</v>
      </c>
      <c r="F26" s="15">
        <f t="shared" si="0"/>
        <v>13626.700199999999</v>
      </c>
      <c r="G26" s="50"/>
    </row>
    <row r="27" spans="1:7">
      <c r="A27" s="118"/>
      <c r="B27" s="1" t="s">
        <v>90</v>
      </c>
      <c r="C27" s="15">
        <v>3752.6</v>
      </c>
      <c r="D27" s="15"/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26838.455183333332</v>
      </c>
      <c r="D28" s="14">
        <f>SUM(D17:D27)</f>
        <v>7.2210085463512659</v>
      </c>
      <c r="E28" s="14">
        <f>SUM(E17:E27)</f>
        <v>322061.46220000001</v>
      </c>
      <c r="F28" s="14">
        <f>SUM(F17:F27)</f>
        <v>322061.46220000001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906.9733166666698</v>
      </c>
      <c r="D31" s="91">
        <f>C31/C6</f>
        <v>0.27899145364873412</v>
      </c>
      <c r="E31" s="91">
        <f>C31*12</f>
        <v>10883.679800000038</v>
      </c>
      <c r="F31" s="91">
        <f>E31</f>
        <v>10883.679800000038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1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7.5" customHeight="1">
      <c r="A2" s="192" t="s">
        <v>124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3252.6</v>
      </c>
      <c r="D6" s="195"/>
      <c r="E6" s="195"/>
      <c r="F6" s="77"/>
    </row>
    <row r="7" spans="1:7" ht="19.5">
      <c r="B7" s="78" t="s">
        <v>89</v>
      </c>
      <c r="C7" s="79">
        <v>368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952540.02</v>
      </c>
      <c r="D9" s="106"/>
      <c r="E9" s="107"/>
      <c r="F9" s="83"/>
    </row>
    <row r="10" spans="1:7">
      <c r="B10" s="87" t="s">
        <v>87</v>
      </c>
      <c r="C10" s="88">
        <v>10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390312</v>
      </c>
      <c r="D12" s="66">
        <f>C12/12</f>
        <v>32526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15092.063999999998</v>
      </c>
      <c r="D17" s="15">
        <v>4.6399999999999997</v>
      </c>
      <c r="E17" s="15">
        <f>C17*12</f>
        <v>181104.76799999998</v>
      </c>
      <c r="F17" s="15">
        <f>C17*12</f>
        <v>181104.76799999998</v>
      </c>
      <c r="G17" s="40"/>
    </row>
    <row r="18" spans="1:7">
      <c r="A18" s="100" t="s">
        <v>10</v>
      </c>
      <c r="B18" s="18" t="s">
        <v>11</v>
      </c>
      <c r="C18" s="15">
        <f>0.47*C6</f>
        <v>1528.722</v>
      </c>
      <c r="D18" s="15">
        <v>0.47</v>
      </c>
      <c r="E18" s="15">
        <f>C18*12</f>
        <v>18344.664000000001</v>
      </c>
      <c r="F18" s="15">
        <f t="shared" ref="F18:F27" si="0">C18*12</f>
        <v>18344.664000000001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0.41505257332595463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3.4126544917911825E-2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2.2156633667425037E-2</v>
      </c>
      <c r="E21" s="15">
        <f>C7*2.35</f>
        <v>864.80000000000007</v>
      </c>
      <c r="F21" s="15">
        <f t="shared" si="0"/>
        <v>864.80000000000018</v>
      </c>
      <c r="G21" s="3"/>
    </row>
    <row r="22" spans="1:7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>
      <c r="A23" s="118"/>
      <c r="B23" s="1" t="s">
        <v>37</v>
      </c>
      <c r="C23" s="15">
        <f>C12*12%/12</f>
        <v>3903.1199999999994</v>
      </c>
      <c r="D23" s="15">
        <f>C23/C6</f>
        <v>1.2</v>
      </c>
      <c r="E23" s="3">
        <f>C12*12%</f>
        <v>46837.439999999995</v>
      </c>
      <c r="F23" s="15">
        <f t="shared" si="0"/>
        <v>46837.439999999995</v>
      </c>
      <c r="G23" s="3"/>
    </row>
    <row r="24" spans="1:7" ht="37.5">
      <c r="A24" s="118"/>
      <c r="B24" s="1" t="s">
        <v>83</v>
      </c>
      <c r="C24" s="15">
        <f>C12*0.9%/12</f>
        <v>292.73400000000004</v>
      </c>
      <c r="D24" s="15">
        <f>C24/C6</f>
        <v>9.0000000000000011E-2</v>
      </c>
      <c r="E24" s="3">
        <f>C12*0.9%</f>
        <v>3512.8080000000004</v>
      </c>
      <c r="F24" s="15">
        <f t="shared" si="0"/>
        <v>3512.8080000000004</v>
      </c>
      <c r="G24" s="3"/>
    </row>
    <row r="25" spans="1:7" s="119" customFormat="1">
      <c r="A25" s="118"/>
      <c r="B25" s="1" t="s">
        <v>84</v>
      </c>
      <c r="C25" s="15">
        <f>C12*2.5%/12</f>
        <v>813.15000000000009</v>
      </c>
      <c r="D25" s="15">
        <f>C25/C6</f>
        <v>0.25000000000000006</v>
      </c>
      <c r="E25" s="3">
        <f>C25*12</f>
        <v>9757.8000000000011</v>
      </c>
      <c r="F25" s="15">
        <f t="shared" si="0"/>
        <v>9757.8000000000011</v>
      </c>
      <c r="G25" s="3"/>
    </row>
    <row r="26" spans="1:7" s="121" customFormat="1">
      <c r="A26" s="120"/>
      <c r="B26" s="48" t="s">
        <v>108</v>
      </c>
      <c r="C26" s="49">
        <f>E26/12</f>
        <v>793.78335000000004</v>
      </c>
      <c r="D26" s="49">
        <f>E26/C6/12</f>
        <v>0.24404579413392366</v>
      </c>
      <c r="E26" s="50">
        <f>C9*1%</f>
        <v>9525.4002</v>
      </c>
      <c r="F26" s="15">
        <f t="shared" si="0"/>
        <v>9525.4002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1.153723175305909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27758.920016666667</v>
      </c>
      <c r="D28" s="14">
        <f>SUM(D17:D27)</f>
        <v>8.6541047213511249</v>
      </c>
      <c r="E28" s="14">
        <f>SUM(E17:E27)</f>
        <v>333107.04019999993</v>
      </c>
      <c r="F28" s="14">
        <f>SUM(F17:F27)</f>
        <v>333107.04019999993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4377.658983333331</v>
      </c>
      <c r="D31" s="91">
        <f>C31/C6</f>
        <v>1.3458952786488751</v>
      </c>
      <c r="E31" s="91">
        <f>C31*12</f>
        <v>52531.907799999972</v>
      </c>
      <c r="F31" s="91">
        <f>E31</f>
        <v>52531.907799999972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1.7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40.5" customHeight="1">
      <c r="A2" s="192" t="s">
        <v>125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3248</v>
      </c>
      <c r="D6" s="195"/>
      <c r="E6" s="195"/>
      <c r="F6" s="77"/>
    </row>
    <row r="7" spans="1:7" ht="19.5">
      <c r="B7" s="78" t="s">
        <v>89</v>
      </c>
      <c r="C7" s="79">
        <v>368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1138096.23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370272</v>
      </c>
      <c r="D12" s="66">
        <f>C12/12</f>
        <v>30856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15070.72</v>
      </c>
      <c r="D17" s="15">
        <v>4.6399999999999997</v>
      </c>
      <c r="E17" s="15">
        <f>C17*12</f>
        <v>180848.63999999998</v>
      </c>
      <c r="F17" s="15">
        <f>C17*12</f>
        <v>180848.63999999998</v>
      </c>
      <c r="G17" s="40"/>
    </row>
    <row r="18" spans="1:7">
      <c r="A18" s="100" t="s">
        <v>10</v>
      </c>
      <c r="B18" s="18" t="s">
        <v>11</v>
      </c>
      <c r="C18" s="15">
        <f>0.47*C6</f>
        <v>1526.56</v>
      </c>
      <c r="D18" s="15">
        <v>0.47</v>
      </c>
      <c r="E18" s="15">
        <f>C18*12</f>
        <v>18318.72</v>
      </c>
      <c r="F18" s="15">
        <f t="shared" ref="F18:F27" si="0">C18*12</f>
        <v>18318.72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0.41564039408866993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3.417487684729064E-2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2.2188013136289E-2</v>
      </c>
      <c r="E21" s="15">
        <f>C7*2.35</f>
        <v>864.80000000000007</v>
      </c>
      <c r="F21" s="15">
        <f t="shared" si="0"/>
        <v>864.80000000000018</v>
      </c>
      <c r="G21" s="3"/>
    </row>
    <row r="22" spans="1:7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>
      <c r="A23" s="118"/>
      <c r="B23" s="1" t="s">
        <v>37</v>
      </c>
      <c r="C23" s="15">
        <f>C12*12%/12</f>
        <v>3702.72</v>
      </c>
      <c r="D23" s="15">
        <f>C23/C6</f>
        <v>1.1399999999999999</v>
      </c>
      <c r="E23" s="3">
        <f>C12*12%</f>
        <v>44432.639999999999</v>
      </c>
      <c r="F23" s="15">
        <f t="shared" si="0"/>
        <v>44432.639999999999</v>
      </c>
      <c r="G23" s="3"/>
    </row>
    <row r="24" spans="1:7" ht="37.5">
      <c r="A24" s="118"/>
      <c r="B24" s="1" t="s">
        <v>83</v>
      </c>
      <c r="C24" s="15">
        <f>C12*0.9%/12</f>
        <v>277.70400000000001</v>
      </c>
      <c r="D24" s="15">
        <f>C24/C6</f>
        <v>8.5500000000000007E-2</v>
      </c>
      <c r="E24" s="3">
        <f>C12*0.9%</f>
        <v>3332.4480000000003</v>
      </c>
      <c r="F24" s="15">
        <f t="shared" si="0"/>
        <v>3332.4480000000003</v>
      </c>
      <c r="G24" s="3"/>
    </row>
    <row r="25" spans="1:7" s="119" customFormat="1">
      <c r="A25" s="118"/>
      <c r="B25" s="1" t="s">
        <v>84</v>
      </c>
      <c r="C25" s="15">
        <f>C12*2.5%/12</f>
        <v>771.40000000000009</v>
      </c>
      <c r="D25" s="15">
        <f>C25/C6</f>
        <v>0.23750000000000002</v>
      </c>
      <c r="E25" s="3">
        <f>C25*12</f>
        <v>9256.8000000000011</v>
      </c>
      <c r="F25" s="15">
        <f t="shared" si="0"/>
        <v>9256.8000000000011</v>
      </c>
      <c r="G25" s="3"/>
    </row>
    <row r="26" spans="1:7" s="121" customFormat="1">
      <c r="A26" s="120"/>
      <c r="B26" s="48" t="s">
        <v>108</v>
      </c>
      <c r="C26" s="49">
        <f>E26/12</f>
        <v>948.41352499999994</v>
      </c>
      <c r="D26" s="49">
        <f>E26/C6/12</f>
        <v>0.29199923799261079</v>
      </c>
      <c r="E26" s="50">
        <f>C9*1%</f>
        <v>11380.962299999999</v>
      </c>
      <c r="F26" s="15">
        <f t="shared" si="0"/>
        <v>11380.962299999999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1.1553571428571427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27632.864191666667</v>
      </c>
      <c r="D28" s="14">
        <f>SUM(D17:D27)</f>
        <v>8.6273596649220021</v>
      </c>
      <c r="E28" s="14">
        <f>SUM(E17:E27)</f>
        <v>331594.37029999995</v>
      </c>
      <c r="F28" s="14">
        <f>SUM(F17:F27)</f>
        <v>331594.37029999995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2834.3358083333369</v>
      </c>
      <c r="D31" s="91">
        <f>C31/C6</f>
        <v>0.87264033507799776</v>
      </c>
      <c r="E31" s="91">
        <f>C31*12</f>
        <v>34012.029700000043</v>
      </c>
      <c r="F31" s="91">
        <f>E31</f>
        <v>34012.029700000043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2.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topLeftCell="A13" zoomScale="70" zoomScaleNormal="70" workbookViewId="0">
      <selection activeCell="I27" sqref="I2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5.25" customHeight="1">
      <c r="A2" s="192" t="s">
        <v>109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6</v>
      </c>
      <c r="D5" s="195"/>
      <c r="E5" s="195"/>
      <c r="F5" s="77"/>
    </row>
    <row r="6" spans="1:7" ht="19.5">
      <c r="B6" s="78" t="s">
        <v>2</v>
      </c>
      <c r="C6" s="194">
        <v>11183.8</v>
      </c>
      <c r="D6" s="195"/>
      <c r="E6" s="195"/>
      <c r="F6" s="77"/>
    </row>
    <row r="7" spans="1:7" ht="19.5">
      <c r="B7" s="78" t="s">
        <v>89</v>
      </c>
      <c r="C7" s="79">
        <v>1260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640304.4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64.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8.25" customHeight="1">
      <c r="A2" s="192" t="s">
        <v>126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3254.9</v>
      </c>
      <c r="D6" s="195"/>
      <c r="E6" s="195"/>
      <c r="F6" s="77"/>
    </row>
    <row r="7" spans="1:7" ht="19.5">
      <c r="B7" s="78" t="s">
        <v>89</v>
      </c>
      <c r="C7" s="79">
        <v>411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1002604.76</v>
      </c>
      <c r="D9" s="106"/>
      <c r="E9" s="107"/>
      <c r="F9" s="83"/>
    </row>
    <row r="10" spans="1:7">
      <c r="B10" s="87" t="s">
        <v>87</v>
      </c>
      <c r="C10" s="88">
        <v>11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429646.80000000005</v>
      </c>
      <c r="D12" s="66">
        <f>C12/12</f>
        <v>35803.9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15102.735999999999</v>
      </c>
      <c r="D17" s="15">
        <v>4.6399999999999997</v>
      </c>
      <c r="E17" s="15">
        <f>C17*12</f>
        <v>181232.83199999999</v>
      </c>
      <c r="F17" s="15">
        <f>C17*12</f>
        <v>181232.83199999999</v>
      </c>
      <c r="G17" s="40"/>
    </row>
    <row r="18" spans="1:7">
      <c r="A18" s="100" t="s">
        <v>10</v>
      </c>
      <c r="B18" s="18" t="s">
        <v>11</v>
      </c>
      <c r="C18" s="15">
        <f>0.47*C6</f>
        <v>1529.8029999999999</v>
      </c>
      <c r="D18" s="15">
        <v>0.47</v>
      </c>
      <c r="E18" s="15">
        <f>C18*12</f>
        <v>18357.635999999999</v>
      </c>
      <c r="F18" s="15">
        <f t="shared" ref="F18:F27" si="0">C18*12</f>
        <v>18357.635999999999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0.41475928599956985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3.4102430182186859E-2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2.4728102245844725E-2</v>
      </c>
      <c r="E21" s="15">
        <f>C7*2.35</f>
        <v>965.85</v>
      </c>
      <c r="F21" s="15">
        <f t="shared" si="0"/>
        <v>965.84999999999991</v>
      </c>
      <c r="G21" s="3"/>
    </row>
    <row r="22" spans="1:7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>
      <c r="A23" s="118"/>
      <c r="B23" s="1" t="s">
        <v>37</v>
      </c>
      <c r="C23" s="15">
        <f>C12*12%/12</f>
        <v>4296.4679999999998</v>
      </c>
      <c r="D23" s="15">
        <f>C23/C6</f>
        <v>1.3199999999999998</v>
      </c>
      <c r="E23" s="3">
        <f>C12*12%</f>
        <v>51557.616000000002</v>
      </c>
      <c r="F23" s="15">
        <f t="shared" si="0"/>
        <v>51557.615999999995</v>
      </c>
      <c r="G23" s="3"/>
    </row>
    <row r="24" spans="1:7" ht="37.5">
      <c r="A24" s="118"/>
      <c r="B24" s="1" t="s">
        <v>83</v>
      </c>
      <c r="C24" s="15">
        <f>C12*0.9%/12</f>
        <v>322.23510000000005</v>
      </c>
      <c r="D24" s="15">
        <f>C24/C6</f>
        <v>9.9000000000000005E-2</v>
      </c>
      <c r="E24" s="3">
        <f>C12*0.9%</f>
        <v>3866.8212000000008</v>
      </c>
      <c r="F24" s="15">
        <f t="shared" si="0"/>
        <v>3866.8212000000003</v>
      </c>
      <c r="G24" s="3"/>
    </row>
    <row r="25" spans="1:7" s="119" customFormat="1">
      <c r="A25" s="118"/>
      <c r="B25" s="1" t="s">
        <v>84</v>
      </c>
      <c r="C25" s="15">
        <f>C12*2.5%/12</f>
        <v>895.0975000000002</v>
      </c>
      <c r="D25" s="15">
        <f>C25/C6</f>
        <v>0.27500000000000008</v>
      </c>
      <c r="E25" s="3">
        <f>C25*12</f>
        <v>10741.170000000002</v>
      </c>
      <c r="F25" s="15">
        <f t="shared" si="0"/>
        <v>10741.170000000002</v>
      </c>
      <c r="G25" s="3"/>
    </row>
    <row r="26" spans="1:7" s="121" customFormat="1">
      <c r="A26" s="120"/>
      <c r="B26" s="48" t="s">
        <v>108</v>
      </c>
      <c r="C26" s="49">
        <f>E26/12</f>
        <v>835.50396666666666</v>
      </c>
      <c r="D26" s="49">
        <f>E26/C6/12</f>
        <v>0.25669113234405561</v>
      </c>
      <c r="E26" s="50">
        <f>C9*1%</f>
        <v>10026.0476</v>
      </c>
      <c r="F26" s="15">
        <f t="shared" si="0"/>
        <v>10026.0476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1.152907923438508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28331.416066666665</v>
      </c>
      <c r="D28" s="14">
        <f>SUM(D17:D27)</f>
        <v>8.8221888742101644</v>
      </c>
      <c r="E28" s="14">
        <f>SUM(E17:E27)</f>
        <v>339976.99280000001</v>
      </c>
      <c r="F28" s="14">
        <f>SUM(F17:F27)</f>
        <v>339976.99280000001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7088.5574333333361</v>
      </c>
      <c r="D31" s="91">
        <f>C31/C6</f>
        <v>2.1778111257898356</v>
      </c>
      <c r="E31" s="91">
        <f>C31*12</f>
        <v>85062.689200000037</v>
      </c>
      <c r="F31" s="91">
        <f>E31</f>
        <v>85062.689200000037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1.7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8.25" customHeight="1">
      <c r="A2" s="192" t="s">
        <v>127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3254</v>
      </c>
      <c r="D6" s="195"/>
      <c r="E6" s="195"/>
      <c r="F6" s="77"/>
    </row>
    <row r="7" spans="1:7" ht="19.5">
      <c r="B7" s="78" t="s">
        <v>89</v>
      </c>
      <c r="C7" s="79">
        <v>411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1623157.48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370175.04000000004</v>
      </c>
      <c r="D12" s="66">
        <f>C12/12</f>
        <v>30847.920000000002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15098.56</v>
      </c>
      <c r="D17" s="15">
        <v>4.6399999999999997</v>
      </c>
      <c r="E17" s="15">
        <f>C17*12</f>
        <v>181182.72</v>
      </c>
      <c r="F17" s="15">
        <f>C17*12</f>
        <v>181182.72</v>
      </c>
      <c r="G17" s="40"/>
    </row>
    <row r="18" spans="1:7">
      <c r="A18" s="100" t="s">
        <v>10</v>
      </c>
      <c r="B18" s="18" t="s">
        <v>11</v>
      </c>
      <c r="C18" s="15">
        <f>0.47*C6</f>
        <v>1529.3799999999999</v>
      </c>
      <c r="D18" s="15">
        <v>0.47</v>
      </c>
      <c r="E18" s="15">
        <f>C18*12</f>
        <v>18352.559999999998</v>
      </c>
      <c r="F18" s="15">
        <f t="shared" ref="F18:F27" si="0">C18*12</f>
        <v>18352.559999999998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0.41487400122925627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3.4111862323294405E-2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2.4734941610325752E-2</v>
      </c>
      <c r="E21" s="15">
        <f>C7*2.35</f>
        <v>965.85</v>
      </c>
      <c r="F21" s="15">
        <f t="shared" si="0"/>
        <v>965.84999999999991</v>
      </c>
      <c r="G21" s="3"/>
    </row>
    <row r="22" spans="1:7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>
      <c r="A23" s="118"/>
      <c r="B23" s="1" t="s">
        <v>37</v>
      </c>
      <c r="C23" s="15">
        <f>C12*12%/12</f>
        <v>3701.7504000000004</v>
      </c>
      <c r="D23" s="15">
        <f>C23/C6</f>
        <v>1.1376000000000002</v>
      </c>
      <c r="E23" s="3">
        <f>C12*12%</f>
        <v>44421.004800000002</v>
      </c>
      <c r="F23" s="15">
        <f t="shared" si="0"/>
        <v>44421.004800000002</v>
      </c>
      <c r="G23" s="3"/>
    </row>
    <row r="24" spans="1:7" ht="37.5">
      <c r="A24" s="118"/>
      <c r="B24" s="1" t="s">
        <v>83</v>
      </c>
      <c r="C24" s="15">
        <f>C12*0.9%/12</f>
        <v>277.63128000000006</v>
      </c>
      <c r="D24" s="15">
        <f>C24/C6</f>
        <v>8.5320000000000021E-2</v>
      </c>
      <c r="E24" s="3">
        <f>C12*0.9%</f>
        <v>3331.5753600000007</v>
      </c>
      <c r="F24" s="15">
        <f t="shared" si="0"/>
        <v>3331.5753600000007</v>
      </c>
      <c r="G24" s="3"/>
    </row>
    <row r="25" spans="1:7" s="119" customFormat="1">
      <c r="A25" s="118"/>
      <c r="B25" s="1" t="s">
        <v>84</v>
      </c>
      <c r="C25" s="15">
        <f>C12*2.5%/12</f>
        <v>771.19800000000021</v>
      </c>
      <c r="D25" s="15">
        <f>C25/C6</f>
        <v>0.23700000000000007</v>
      </c>
      <c r="E25" s="3">
        <f>C25*12</f>
        <v>9254.376000000002</v>
      </c>
      <c r="F25" s="15">
        <f t="shared" si="0"/>
        <v>9254.376000000002</v>
      </c>
      <c r="G25" s="3"/>
    </row>
    <row r="26" spans="1:7" s="121" customFormat="1">
      <c r="A26" s="120"/>
      <c r="B26" s="48" t="s">
        <v>108</v>
      </c>
      <c r="C26" s="49">
        <f>E26/12</f>
        <v>1352.6312333333333</v>
      </c>
      <c r="D26" s="49">
        <f>E26/C6/12</f>
        <v>0.41568261626715836</v>
      </c>
      <c r="E26" s="50">
        <f>C9*1%</f>
        <v>16231.5748</v>
      </c>
      <c r="F26" s="15">
        <f t="shared" si="0"/>
        <v>16231.574799999999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1.1532267977873387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28080.723413333333</v>
      </c>
      <c r="D28" s="14">
        <f>SUM(D17:D27)</f>
        <v>8.7475502192173735</v>
      </c>
      <c r="E28" s="14">
        <f>SUM(E17:E27)</f>
        <v>336968.68096000003</v>
      </c>
      <c r="F28" s="14">
        <f>SUM(F17:F27)</f>
        <v>336968.68096000003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2383.391586666668</v>
      </c>
      <c r="D31" s="91">
        <f>C31/C6</f>
        <v>0.7324497807826269</v>
      </c>
      <c r="E31" s="91">
        <f>C31*12</f>
        <v>28600.699040000014</v>
      </c>
      <c r="F31" s="91">
        <f>E31</f>
        <v>28600.699040000014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4.7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91"/>
  <sheetViews>
    <sheetView tabSelected="1" topLeftCell="A17" zoomScale="77" zoomScaleNormal="77" workbookViewId="0">
      <selection activeCell="A36" sqref="A36"/>
    </sheetView>
  </sheetViews>
  <sheetFormatPr defaultColWidth="8.85546875" defaultRowHeight="18.75"/>
  <cols>
    <col min="1" max="1" width="5" style="72" customWidth="1"/>
    <col min="2" max="2" width="69.7109375" style="72" customWidth="1"/>
    <col min="3" max="3" width="13.7109375" style="72" customWidth="1"/>
    <col min="4" max="4" width="13.28515625" style="72" customWidth="1"/>
    <col min="5" max="5" width="15.140625" style="72" customWidth="1"/>
    <col min="6" max="6" width="11.140625" style="76" customWidth="1"/>
    <col min="7" max="7" width="12.85546875" style="76" customWidth="1"/>
    <col min="8" max="16384" width="8.85546875" style="76"/>
  </cols>
  <sheetData>
    <row r="1" spans="1:5">
      <c r="E1" s="139" t="s">
        <v>41</v>
      </c>
    </row>
    <row r="2" spans="1:5" ht="35.25" customHeight="1">
      <c r="A2" s="192" t="s">
        <v>144</v>
      </c>
      <c r="B2" s="192"/>
      <c r="C2" s="192"/>
      <c r="D2" s="192"/>
      <c r="E2" s="192"/>
    </row>
    <row r="3" spans="1:5" ht="19.5">
      <c r="B3" s="109"/>
      <c r="C3" s="110"/>
      <c r="D3" s="110"/>
      <c r="E3" s="110"/>
    </row>
    <row r="4" spans="1:5" ht="19.5">
      <c r="B4" s="73" t="s">
        <v>0</v>
      </c>
      <c r="C4" s="193" t="s">
        <v>110</v>
      </c>
      <c r="D4" s="179"/>
      <c r="E4" s="179"/>
    </row>
    <row r="5" spans="1:5" ht="19.5">
      <c r="B5" s="73" t="s">
        <v>1</v>
      </c>
      <c r="C5" s="194">
        <v>4</v>
      </c>
      <c r="D5" s="195"/>
      <c r="E5" s="195"/>
    </row>
    <row r="6" spans="1:5" ht="19.5">
      <c r="B6" s="78" t="s">
        <v>2</v>
      </c>
      <c r="C6" s="194">
        <v>7081.1</v>
      </c>
      <c r="D6" s="195"/>
      <c r="E6" s="195"/>
    </row>
    <row r="7" spans="1:5" ht="19.5">
      <c r="B7" s="78" t="s">
        <v>89</v>
      </c>
      <c r="C7" s="79">
        <v>784</v>
      </c>
      <c r="D7" s="80"/>
      <c r="E7" s="81"/>
    </row>
    <row r="8" spans="1:5" ht="39">
      <c r="B8" s="98" t="s">
        <v>96</v>
      </c>
      <c r="C8" s="188"/>
      <c r="D8" s="189"/>
      <c r="E8" s="190"/>
    </row>
    <row r="9" spans="1:5" ht="19.5">
      <c r="B9" s="108" t="s">
        <v>91</v>
      </c>
      <c r="C9" s="105">
        <v>1034784.8</v>
      </c>
      <c r="D9" s="106"/>
      <c r="E9" s="107"/>
    </row>
    <row r="10" spans="1:5">
      <c r="B10" s="87" t="s">
        <v>87</v>
      </c>
      <c r="C10" s="88">
        <v>9</v>
      </c>
      <c r="D10" s="66"/>
      <c r="E10" s="46"/>
    </row>
    <row r="11" spans="1:5">
      <c r="B11" s="87" t="s">
        <v>93</v>
      </c>
      <c r="C11" s="88">
        <f>D39*12</f>
        <v>25344</v>
      </c>
      <c r="D11" s="66"/>
      <c r="E11" s="46"/>
    </row>
    <row r="12" spans="1:5">
      <c r="B12" s="87" t="s">
        <v>88</v>
      </c>
      <c r="C12" s="89">
        <f>C6*C10*12</f>
        <v>764758.8</v>
      </c>
      <c r="D12" s="66">
        <f>C12/12</f>
        <v>63729.9</v>
      </c>
      <c r="E12" s="46"/>
    </row>
    <row r="13" spans="1:5">
      <c r="A13" s="177"/>
      <c r="B13" s="178"/>
      <c r="C13" s="178"/>
      <c r="D13" s="178"/>
      <c r="E13" s="179"/>
    </row>
    <row r="14" spans="1:5">
      <c r="A14" s="111"/>
      <c r="B14" s="112"/>
      <c r="C14" s="112"/>
      <c r="D14" s="113"/>
      <c r="E14" s="114"/>
    </row>
    <row r="15" spans="1:5" ht="18.75" customHeight="1">
      <c r="A15" s="180" t="s">
        <v>4</v>
      </c>
      <c r="B15" s="152" t="s">
        <v>5</v>
      </c>
      <c r="C15" s="182" t="s">
        <v>32</v>
      </c>
      <c r="D15" s="184" t="s">
        <v>43</v>
      </c>
      <c r="E15" s="185"/>
    </row>
    <row r="16" spans="1:5" ht="75">
      <c r="A16" s="181"/>
      <c r="B16" s="153"/>
      <c r="C16" s="183"/>
      <c r="D16" s="116" t="s">
        <v>6</v>
      </c>
      <c r="E16" s="116" t="s">
        <v>42</v>
      </c>
    </row>
    <row r="17" spans="1:5">
      <c r="A17" s="117" t="s">
        <v>7</v>
      </c>
      <c r="B17" s="13" t="s">
        <v>31</v>
      </c>
      <c r="C17" s="15">
        <f>D17*C6</f>
        <v>32856.303999999996</v>
      </c>
      <c r="D17" s="15">
        <v>4.6399999999999997</v>
      </c>
      <c r="E17" s="15">
        <f>C17*12</f>
        <v>394275.64799999993</v>
      </c>
    </row>
    <row r="18" spans="1:5">
      <c r="A18" s="100" t="s">
        <v>10</v>
      </c>
      <c r="B18" s="18" t="s">
        <v>11</v>
      </c>
      <c r="C18" s="15">
        <f>0.67*C6</f>
        <v>4744.3370000000004</v>
      </c>
      <c r="D18" s="15">
        <v>0.67</v>
      </c>
      <c r="E18" s="15">
        <f>C18*12</f>
        <v>56932.044000000009</v>
      </c>
    </row>
    <row r="19" spans="1:5">
      <c r="A19" s="100" t="s">
        <v>12</v>
      </c>
      <c r="B19" s="18" t="s">
        <v>33</v>
      </c>
      <c r="C19" s="15">
        <v>1350</v>
      </c>
      <c r="D19" s="15">
        <f>C19/C6</f>
        <v>0.1906483455960232</v>
      </c>
      <c r="E19" s="15">
        <f>C19*12</f>
        <v>16200</v>
      </c>
    </row>
    <row r="20" spans="1:5">
      <c r="A20" s="118" t="s">
        <v>13</v>
      </c>
      <c r="B20" s="46" t="s">
        <v>58</v>
      </c>
      <c r="C20" s="15">
        <f>E20/12</f>
        <v>111</v>
      </c>
      <c r="D20" s="15">
        <f>C20/C6</f>
        <v>1.567553063789524E-2</v>
      </c>
      <c r="E20" s="3">
        <v>1332</v>
      </c>
    </row>
    <row r="21" spans="1:5">
      <c r="A21" s="118" t="s">
        <v>14</v>
      </c>
      <c r="B21" s="1" t="s">
        <v>38</v>
      </c>
      <c r="C21" s="15">
        <f t="shared" ref="C21" si="0">E21/12</f>
        <v>153.53333333333333</v>
      </c>
      <c r="D21" s="54">
        <f>C21/C6</f>
        <v>2.1682130365809453E-2</v>
      </c>
      <c r="E21" s="15">
        <f>C7*2.35</f>
        <v>1842.4</v>
      </c>
    </row>
    <row r="22" spans="1:5">
      <c r="A22" s="118" t="s">
        <v>45</v>
      </c>
      <c r="B22" s="1" t="s">
        <v>85</v>
      </c>
      <c r="C22" s="15">
        <f>E22/12</f>
        <v>105.84000000000002</v>
      </c>
      <c r="D22" s="54">
        <f>C22/C6</f>
        <v>1.4946830294728222E-2</v>
      </c>
      <c r="E22" s="15">
        <f>C7*1.62</f>
        <v>1270.0800000000002</v>
      </c>
    </row>
    <row r="23" spans="1:5" s="119" customFormat="1">
      <c r="A23" s="118" t="s">
        <v>132</v>
      </c>
      <c r="B23" s="1" t="s">
        <v>37</v>
      </c>
      <c r="C23" s="15">
        <f>C12*12%/12</f>
        <v>7647.5879999999997</v>
      </c>
      <c r="D23" s="15">
        <f>C23/C6</f>
        <v>1.0799999999999998</v>
      </c>
      <c r="E23" s="3">
        <f>C12*12%</f>
        <v>91771.055999999997</v>
      </c>
    </row>
    <row r="24" spans="1:5" ht="37.5">
      <c r="A24" s="118" t="s">
        <v>133</v>
      </c>
      <c r="B24" s="1" t="s">
        <v>83</v>
      </c>
      <c r="C24" s="15">
        <f>C12*0.9%/12</f>
        <v>573.56910000000005</v>
      </c>
      <c r="D24" s="15">
        <f>C24/C6</f>
        <v>8.1000000000000003E-2</v>
      </c>
      <c r="E24" s="3">
        <f>C12*0.9%</f>
        <v>6882.829200000001</v>
      </c>
    </row>
    <row r="25" spans="1:5" s="119" customFormat="1">
      <c r="A25" s="118" t="s">
        <v>134</v>
      </c>
      <c r="B25" s="1" t="s">
        <v>84</v>
      </c>
      <c r="C25" s="15">
        <f>C12*2.5%/12</f>
        <v>1593.2475000000002</v>
      </c>
      <c r="D25" s="15">
        <f>C25/C6</f>
        <v>0.22500000000000001</v>
      </c>
      <c r="E25" s="3">
        <f>C25*12</f>
        <v>19118.97</v>
      </c>
    </row>
    <row r="26" spans="1:5" s="121" customFormat="1">
      <c r="A26" s="118" t="s">
        <v>135</v>
      </c>
      <c r="B26" s="48" t="s">
        <v>108</v>
      </c>
      <c r="C26" s="49">
        <f>E26/12</f>
        <v>862.32066666666663</v>
      </c>
      <c r="D26" s="49">
        <f>E26/C6/12</f>
        <v>0.12177778405426652</v>
      </c>
      <c r="E26" s="50">
        <f>C9*1%</f>
        <v>10347.848</v>
      </c>
    </row>
    <row r="27" spans="1:5" s="123" customFormat="1">
      <c r="A27" s="122"/>
      <c r="B27" s="66" t="s">
        <v>139</v>
      </c>
      <c r="C27" s="14">
        <f>SUM(C17:C26)</f>
        <v>49997.739599999994</v>
      </c>
      <c r="D27" s="14">
        <f>SUM(D17:D26)</f>
        <v>7.0607306209487222</v>
      </c>
      <c r="E27" s="14">
        <f>SUM(E17:E26)</f>
        <v>599972.87520000001</v>
      </c>
    </row>
    <row r="28" spans="1:5" ht="37.5">
      <c r="A28" s="118"/>
      <c r="B28" s="90" t="s">
        <v>94</v>
      </c>
      <c r="C28" s="134">
        <f>E28/12</f>
        <v>13732.160400000002</v>
      </c>
      <c r="D28" s="134">
        <f>C28/C6</f>
        <v>1.9392693790512776</v>
      </c>
      <c r="E28" s="134">
        <f>C12-E27</f>
        <v>164785.92480000004</v>
      </c>
    </row>
    <row r="29" spans="1:5">
      <c r="A29" s="120" t="s">
        <v>136</v>
      </c>
      <c r="B29" s="18" t="s">
        <v>146</v>
      </c>
      <c r="C29" s="15">
        <f>E29/12</f>
        <v>4166.666666666667</v>
      </c>
      <c r="D29" s="54">
        <f>C29/C6</f>
        <v>0.5884208197408124</v>
      </c>
      <c r="E29" s="50">
        <v>50000</v>
      </c>
    </row>
    <row r="30" spans="1:5">
      <c r="A30" s="120" t="s">
        <v>149</v>
      </c>
      <c r="B30" s="48" t="s">
        <v>145</v>
      </c>
      <c r="C30" s="15">
        <f t="shared" ref="C30:C31" si="1">E30/12</f>
        <v>3282.25</v>
      </c>
      <c r="D30" s="54">
        <f>C30/C6</f>
        <v>0.46352261654262755</v>
      </c>
      <c r="E30" s="50">
        <v>39387</v>
      </c>
    </row>
    <row r="31" spans="1:5">
      <c r="A31" s="120" t="s">
        <v>137</v>
      </c>
      <c r="B31" s="48" t="s">
        <v>131</v>
      </c>
      <c r="C31" s="15">
        <f t="shared" si="1"/>
        <v>1000</v>
      </c>
      <c r="D31" s="54">
        <f>C31/C6</f>
        <v>0.14122099673779498</v>
      </c>
      <c r="E31" s="50">
        <v>12000</v>
      </c>
    </row>
    <row r="32" spans="1:5">
      <c r="A32" s="120" t="s">
        <v>138</v>
      </c>
      <c r="B32" s="72" t="s">
        <v>147</v>
      </c>
      <c r="C32" s="49">
        <f>E32/12</f>
        <v>1500</v>
      </c>
      <c r="D32" s="53">
        <f>C32/C6</f>
        <v>0.21183149510669244</v>
      </c>
      <c r="E32" s="53">
        <v>18000</v>
      </c>
    </row>
    <row r="33" spans="1:6">
      <c r="A33" s="120" t="s">
        <v>150</v>
      </c>
      <c r="B33" s="140" t="s">
        <v>148</v>
      </c>
      <c r="C33" s="49">
        <f>E33/12</f>
        <v>666.66666666666663</v>
      </c>
      <c r="D33" s="53">
        <f>C33/C6</f>
        <v>9.4147331158529968E-2</v>
      </c>
      <c r="E33" s="53">
        <v>8000</v>
      </c>
    </row>
    <row r="34" spans="1:6">
      <c r="A34" s="100"/>
      <c r="B34" s="22" t="s">
        <v>140</v>
      </c>
      <c r="C34" s="14">
        <f ca="1">SUM(C29:C36)</f>
        <v>20666.666666666668</v>
      </c>
      <c r="D34" s="14">
        <f>SUM(D29:D33)</f>
        <v>1.4991432592864571</v>
      </c>
      <c r="E34" s="14">
        <f ca="1">SUM(E29:E36)</f>
        <v>345000</v>
      </c>
      <c r="F34" s="135"/>
    </row>
    <row r="35" spans="1:6">
      <c r="A35" s="120" t="s">
        <v>151</v>
      </c>
      <c r="B35" s="141" t="s">
        <v>143</v>
      </c>
      <c r="C35" s="134">
        <f>E35/12</f>
        <v>-251.3475</v>
      </c>
      <c r="D35" s="134">
        <f>C35/C6</f>
        <v>-3.5495544477552918E-2</v>
      </c>
      <c r="E35" s="134">
        <v>-3016.17</v>
      </c>
    </row>
    <row r="36" spans="1:6" ht="18" customHeight="1">
      <c r="A36" s="18"/>
      <c r="B36" s="18"/>
      <c r="C36" s="15">
        <f>E36/12</f>
        <v>0</v>
      </c>
      <c r="D36" s="54">
        <f>C36/C6</f>
        <v>0</v>
      </c>
      <c r="E36" s="15"/>
    </row>
    <row r="37" spans="1:6" ht="33" customHeight="1">
      <c r="A37" s="100"/>
      <c r="B37" s="142" t="s">
        <v>141</v>
      </c>
      <c r="C37" s="169"/>
      <c r="D37" s="136">
        <v>9</v>
      </c>
      <c r="E37" s="133"/>
    </row>
    <row r="38" spans="1:6">
      <c r="A38" s="126"/>
      <c r="B38" s="126"/>
      <c r="C38" s="127"/>
      <c r="D38" s="26"/>
      <c r="E38" s="127"/>
    </row>
    <row r="39" spans="1:6" ht="42" customHeight="1">
      <c r="A39" s="126"/>
      <c r="B39" s="137" t="s">
        <v>142</v>
      </c>
      <c r="C39" s="138">
        <v>2400</v>
      </c>
      <c r="D39" s="138">
        <f>C39/100*88</f>
        <v>2112</v>
      </c>
      <c r="E39" s="26"/>
    </row>
    <row r="40" spans="1:6">
      <c r="A40" s="126"/>
      <c r="B40" s="126"/>
      <c r="C40" s="127"/>
      <c r="D40" s="127"/>
      <c r="E40" s="127"/>
    </row>
    <row r="41" spans="1:6">
      <c r="A41" s="128"/>
      <c r="B41" s="206" t="s">
        <v>95</v>
      </c>
      <c r="C41" s="207"/>
      <c r="D41" s="207"/>
      <c r="E41" s="208"/>
    </row>
    <row r="42" spans="1:6" ht="40.5" customHeight="1">
      <c r="A42" s="128"/>
      <c r="B42" s="209"/>
      <c r="C42" s="210"/>
      <c r="D42" s="210"/>
      <c r="E42" s="211"/>
    </row>
    <row r="43" spans="1:6" ht="46.5" customHeight="1">
      <c r="A43" s="57" t="s">
        <v>39</v>
      </c>
      <c r="B43" s="57"/>
      <c r="C43" s="131"/>
      <c r="D43" s="57"/>
      <c r="E43" s="129"/>
    </row>
    <row r="44" spans="1:6">
      <c r="A44" s="126"/>
      <c r="B44" s="126"/>
      <c r="C44" s="131"/>
      <c r="D44" s="127"/>
      <c r="E44" s="127"/>
    </row>
    <row r="45" spans="1:6">
      <c r="A45" s="132"/>
      <c r="B45" s="132"/>
      <c r="C45" s="131"/>
      <c r="D45" s="131"/>
      <c r="E45" s="131"/>
    </row>
    <row r="46" spans="1:6">
      <c r="A46" s="132"/>
      <c r="B46" s="132"/>
      <c r="C46" s="131"/>
      <c r="D46" s="131"/>
      <c r="E46" s="131"/>
    </row>
    <row r="47" spans="1:6">
      <c r="A47" s="132"/>
      <c r="B47" s="132"/>
      <c r="C47" s="131"/>
      <c r="D47" s="131"/>
      <c r="E47" s="131"/>
    </row>
    <row r="48" spans="1:6">
      <c r="A48" s="132"/>
      <c r="B48" s="132"/>
      <c r="C48" s="131"/>
      <c r="D48" s="131"/>
      <c r="E48" s="131"/>
    </row>
    <row r="49" spans="1:5">
      <c r="A49" s="132"/>
      <c r="B49" s="132"/>
      <c r="C49" s="131"/>
      <c r="D49" s="131"/>
      <c r="E49" s="131"/>
    </row>
    <row r="50" spans="1:5" s="75" customFormat="1">
      <c r="A50" s="132"/>
      <c r="B50" s="132"/>
      <c r="C50" s="131"/>
      <c r="D50" s="131"/>
      <c r="E50" s="131"/>
    </row>
    <row r="51" spans="1:5" s="75" customFormat="1">
      <c r="A51" s="132"/>
      <c r="B51" s="132"/>
      <c r="C51" s="131"/>
      <c r="D51" s="131"/>
      <c r="E51" s="131"/>
    </row>
    <row r="52" spans="1:5" s="75" customFormat="1">
      <c r="A52" s="132"/>
      <c r="B52" s="132"/>
      <c r="C52" s="131"/>
      <c r="D52" s="131"/>
      <c r="E52" s="131"/>
    </row>
    <row r="53" spans="1:5" s="75" customFormat="1">
      <c r="A53" s="132"/>
      <c r="B53" s="132"/>
      <c r="C53" s="131"/>
      <c r="D53" s="131"/>
      <c r="E53" s="131"/>
    </row>
    <row r="54" spans="1:5" s="75" customFormat="1">
      <c r="A54" s="132"/>
      <c r="B54" s="132"/>
      <c r="C54" s="131"/>
      <c r="D54" s="131"/>
      <c r="E54" s="131"/>
    </row>
    <row r="55" spans="1:5" s="75" customFormat="1">
      <c r="A55" s="132"/>
      <c r="B55" s="132"/>
      <c r="C55" s="131"/>
      <c r="D55" s="131"/>
      <c r="E55" s="131"/>
    </row>
    <row r="56" spans="1:5" s="75" customFormat="1">
      <c r="A56" s="72"/>
      <c r="B56" s="72"/>
      <c r="C56" s="131"/>
      <c r="D56" s="131"/>
      <c r="E56" s="131"/>
    </row>
    <row r="57" spans="1:5" s="75" customFormat="1">
      <c r="A57" s="72"/>
      <c r="B57" s="72"/>
      <c r="C57" s="131"/>
      <c r="D57" s="131"/>
      <c r="E57" s="131"/>
    </row>
    <row r="58" spans="1:5" s="75" customFormat="1">
      <c r="A58" s="72"/>
      <c r="B58" s="72"/>
      <c r="C58" s="131"/>
      <c r="D58" s="131"/>
      <c r="E58" s="131"/>
    </row>
    <row r="59" spans="1:5" s="75" customFormat="1">
      <c r="A59" s="72"/>
      <c r="B59" s="72"/>
      <c r="C59" s="131"/>
      <c r="D59" s="131"/>
      <c r="E59" s="131"/>
    </row>
    <row r="60" spans="1:5" s="75" customFormat="1">
      <c r="A60" s="72"/>
      <c r="B60" s="72"/>
      <c r="C60" s="131"/>
      <c r="D60" s="131"/>
      <c r="E60" s="131"/>
    </row>
    <row r="61" spans="1:5" s="75" customFormat="1">
      <c r="A61" s="72"/>
      <c r="B61" s="72"/>
      <c r="C61" s="131"/>
      <c r="D61" s="131"/>
      <c r="E61" s="131"/>
    </row>
    <row r="62" spans="1:5" s="75" customFormat="1">
      <c r="A62" s="72"/>
      <c r="B62" s="72"/>
      <c r="C62" s="131"/>
      <c r="D62" s="131"/>
      <c r="E62" s="131"/>
    </row>
    <row r="63" spans="1:5" s="75" customFormat="1">
      <c r="A63" s="72"/>
      <c r="B63" s="72"/>
      <c r="C63" s="131"/>
      <c r="D63" s="131"/>
      <c r="E63" s="131"/>
    </row>
    <row r="64" spans="1:5" s="75" customFormat="1">
      <c r="A64" s="72"/>
      <c r="B64" s="72"/>
      <c r="C64" s="131"/>
      <c r="D64" s="131"/>
      <c r="E64" s="131"/>
    </row>
    <row r="65" spans="1:5" s="75" customFormat="1">
      <c r="A65" s="72"/>
      <c r="B65" s="72"/>
      <c r="C65" s="131"/>
      <c r="D65" s="131"/>
      <c r="E65" s="131"/>
    </row>
    <row r="66" spans="1:5" s="75" customFormat="1">
      <c r="A66" s="72"/>
      <c r="B66" s="72"/>
      <c r="C66" s="131"/>
      <c r="D66" s="131"/>
      <c r="E66" s="131"/>
    </row>
    <row r="67" spans="1:5" s="75" customFormat="1">
      <c r="A67" s="72"/>
      <c r="B67" s="72"/>
      <c r="C67" s="131"/>
      <c r="D67" s="131"/>
      <c r="E67" s="131"/>
    </row>
    <row r="68" spans="1:5" s="75" customFormat="1">
      <c r="A68" s="72"/>
      <c r="B68" s="72"/>
      <c r="C68" s="131"/>
      <c r="D68" s="131"/>
      <c r="E68" s="131"/>
    </row>
    <row r="69" spans="1:5" s="75" customFormat="1">
      <c r="A69" s="72"/>
      <c r="B69" s="72"/>
      <c r="C69" s="131"/>
      <c r="D69" s="131"/>
      <c r="E69" s="131"/>
    </row>
    <row r="70" spans="1:5" s="75" customFormat="1">
      <c r="A70" s="72"/>
      <c r="B70" s="72"/>
      <c r="C70" s="131"/>
      <c r="D70" s="131"/>
      <c r="E70" s="131"/>
    </row>
    <row r="71" spans="1:5" s="75" customFormat="1">
      <c r="A71" s="72"/>
      <c r="B71" s="72"/>
      <c r="C71" s="131"/>
      <c r="D71" s="131"/>
      <c r="E71" s="131"/>
    </row>
    <row r="72" spans="1:5" s="75" customFormat="1">
      <c r="A72" s="72"/>
      <c r="B72" s="72"/>
      <c r="C72" s="131"/>
      <c r="D72" s="131"/>
      <c r="E72" s="131"/>
    </row>
    <row r="73" spans="1:5" s="75" customFormat="1">
      <c r="A73" s="72"/>
      <c r="B73" s="72"/>
      <c r="C73" s="131"/>
      <c r="D73" s="131"/>
      <c r="E73" s="131"/>
    </row>
    <row r="74" spans="1:5" s="75" customFormat="1">
      <c r="A74" s="72"/>
      <c r="B74" s="72"/>
      <c r="C74" s="131"/>
      <c r="D74" s="131"/>
      <c r="E74" s="131"/>
    </row>
    <row r="75" spans="1:5" s="75" customFormat="1">
      <c r="A75" s="72"/>
      <c r="B75" s="72"/>
      <c r="C75" s="131"/>
      <c r="D75" s="131"/>
      <c r="E75" s="131"/>
    </row>
    <row r="76" spans="1:5" s="75" customFormat="1">
      <c r="A76" s="72"/>
      <c r="B76" s="72"/>
      <c r="C76" s="131"/>
      <c r="D76" s="131"/>
      <c r="E76" s="131"/>
    </row>
    <row r="77" spans="1:5" s="75" customFormat="1">
      <c r="A77" s="72"/>
      <c r="B77" s="72"/>
      <c r="C77" s="131"/>
      <c r="D77" s="131"/>
      <c r="E77" s="131"/>
    </row>
    <row r="78" spans="1:5" s="75" customFormat="1">
      <c r="A78" s="72"/>
      <c r="B78" s="72"/>
      <c r="C78" s="131"/>
      <c r="D78" s="131"/>
      <c r="E78" s="131"/>
    </row>
    <row r="79" spans="1:5" s="75" customFormat="1">
      <c r="A79" s="72"/>
      <c r="B79" s="72"/>
      <c r="C79" s="131"/>
      <c r="D79" s="131"/>
      <c r="E79" s="131"/>
    </row>
    <row r="80" spans="1:5" s="75" customFormat="1">
      <c r="A80" s="72"/>
      <c r="B80" s="72"/>
      <c r="C80" s="131"/>
      <c r="D80" s="131"/>
      <c r="E80" s="131"/>
    </row>
    <row r="81" spans="1:5" s="75" customFormat="1">
      <c r="A81" s="72"/>
      <c r="B81" s="72"/>
      <c r="C81" s="131"/>
      <c r="D81" s="131"/>
      <c r="E81" s="131"/>
    </row>
    <row r="82" spans="1:5" s="75" customFormat="1">
      <c r="A82" s="72"/>
      <c r="B82" s="72"/>
      <c r="C82" s="131"/>
      <c r="D82" s="131"/>
      <c r="E82" s="131"/>
    </row>
    <row r="83" spans="1:5" s="75" customFormat="1">
      <c r="A83" s="72"/>
      <c r="B83" s="72"/>
      <c r="C83" s="131"/>
      <c r="D83" s="131"/>
      <c r="E83" s="131"/>
    </row>
    <row r="84" spans="1:5" s="75" customFormat="1">
      <c r="A84" s="72"/>
      <c r="B84" s="72"/>
      <c r="C84" s="131"/>
      <c r="D84" s="131"/>
      <c r="E84" s="131"/>
    </row>
    <row r="85" spans="1:5" s="75" customFormat="1">
      <c r="A85" s="72"/>
      <c r="B85" s="72"/>
      <c r="C85" s="131"/>
      <c r="D85" s="131"/>
      <c r="E85" s="131"/>
    </row>
    <row r="86" spans="1:5" s="75" customFormat="1">
      <c r="A86" s="72"/>
      <c r="B86" s="72"/>
      <c r="C86" s="131"/>
      <c r="D86" s="131"/>
      <c r="E86" s="131"/>
    </row>
    <row r="87" spans="1:5" s="75" customFormat="1">
      <c r="A87" s="72"/>
      <c r="B87" s="72"/>
      <c r="C87" s="72"/>
      <c r="D87" s="131"/>
      <c r="E87" s="131"/>
    </row>
    <row r="88" spans="1:5" s="75" customFormat="1">
      <c r="A88" s="72"/>
      <c r="B88" s="72"/>
      <c r="C88" s="72"/>
      <c r="D88" s="131"/>
      <c r="E88" s="131"/>
    </row>
    <row r="89" spans="1:5" s="75" customFormat="1">
      <c r="A89" s="72"/>
      <c r="B89" s="72"/>
      <c r="C89" s="72"/>
      <c r="D89" s="131"/>
      <c r="E89" s="131"/>
    </row>
    <row r="90" spans="1:5" s="75" customFormat="1">
      <c r="A90" s="72"/>
      <c r="B90" s="72"/>
      <c r="C90" s="72"/>
      <c r="D90" s="131"/>
      <c r="E90" s="131"/>
    </row>
    <row r="91" spans="1:5" s="75" customFormat="1">
      <c r="A91" s="72"/>
      <c r="B91" s="72"/>
      <c r="C91" s="72"/>
      <c r="D91" s="131"/>
      <c r="E91" s="131"/>
    </row>
  </sheetData>
  <mergeCells count="12">
    <mergeCell ref="C8:E8"/>
    <mergeCell ref="A2:E2"/>
    <mergeCell ref="C4:E4"/>
    <mergeCell ref="C5:E5"/>
    <mergeCell ref="C6:E6"/>
    <mergeCell ref="B37:C37"/>
    <mergeCell ref="B41:E42"/>
    <mergeCell ref="A13:E13"/>
    <mergeCell ref="A15:A16"/>
    <mergeCell ref="B15:B16"/>
    <mergeCell ref="C15:C16"/>
    <mergeCell ref="D15:E15"/>
  </mergeCells>
  <pageMargins left="0.25" right="0.25" top="0.75" bottom="0.75" header="0.3" footer="0.3"/>
  <pageSetup paperSize="9" scale="65" orientation="portrait" horizontalDpi="4294967295" verticalDpi="4294967295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10"/>
  <sheetViews>
    <sheetView zoomScale="74" zoomScaleNormal="74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40.5" customHeight="1">
      <c r="A2" s="192" t="s">
        <v>128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9</v>
      </c>
      <c r="D5" s="195"/>
      <c r="E5" s="195"/>
      <c r="F5" s="77"/>
    </row>
    <row r="6" spans="1:7" ht="19.5">
      <c r="B6" s="78" t="s">
        <v>2</v>
      </c>
      <c r="C6" s="194">
        <v>17806.240000000002</v>
      </c>
      <c r="D6" s="195"/>
      <c r="E6" s="195"/>
      <c r="F6" s="77"/>
    </row>
    <row r="7" spans="1:7" ht="19.5">
      <c r="B7" s="78" t="s">
        <v>89</v>
      </c>
      <c r="C7" s="79">
        <v>1967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2038487.42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1816236.48</v>
      </c>
      <c r="D12" s="66">
        <f>C12/12</f>
        <v>151353.04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82620.953600000008</v>
      </c>
      <c r="D17" s="15">
        <v>4.6399999999999997</v>
      </c>
      <c r="E17" s="15">
        <f>C17*12</f>
        <v>991451.4432000001</v>
      </c>
      <c r="F17" s="15">
        <f>C17*12</f>
        <v>991451.4432000001</v>
      </c>
      <c r="G17" s="40"/>
    </row>
    <row r="18" spans="1:7">
      <c r="A18" s="100" t="s">
        <v>10</v>
      </c>
      <c r="B18" s="18" t="s">
        <v>11</v>
      </c>
      <c r="C18" s="15">
        <f>0.47*C6</f>
        <v>8368.9328000000005</v>
      </c>
      <c r="D18" s="15">
        <v>0.47</v>
      </c>
      <c r="E18" s="15">
        <f>C18*12</f>
        <v>100427.1936</v>
      </c>
      <c r="F18" s="15">
        <f t="shared" ref="F18:F27" si="0">C18*12</f>
        <v>100427.1936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7.5816118394450474E-2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6.2337697346548171E-3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385.20416666666665</v>
      </c>
      <c r="D21" s="15">
        <f>C21/C6</f>
        <v>2.1633099782248616E-2</v>
      </c>
      <c r="E21" s="15">
        <f>C7*2.35</f>
        <v>4622.45</v>
      </c>
      <c r="F21" s="15">
        <f t="shared" si="0"/>
        <v>4622.45</v>
      </c>
      <c r="G21" s="3"/>
    </row>
    <row r="22" spans="1:7">
      <c r="A22" s="118" t="s">
        <v>45</v>
      </c>
      <c r="B22" s="1" t="s">
        <v>85</v>
      </c>
      <c r="C22" s="15">
        <f>E22/12</f>
        <v>265.54500000000002</v>
      </c>
      <c r="D22" s="15">
        <f>C22/C7</f>
        <v>0.13500000000000001</v>
      </c>
      <c r="E22" s="15">
        <f>C7*1.62</f>
        <v>3186.5400000000004</v>
      </c>
      <c r="F22" s="15">
        <f t="shared" si="0"/>
        <v>3186.54</v>
      </c>
      <c r="G22" s="3"/>
    </row>
    <row r="23" spans="1:7" s="119" customFormat="1">
      <c r="A23" s="118"/>
      <c r="B23" s="1" t="s">
        <v>37</v>
      </c>
      <c r="C23" s="15">
        <f>C12*12%/12</f>
        <v>18162.364799999999</v>
      </c>
      <c r="D23" s="15">
        <f>C23/C6</f>
        <v>1.0199999999999998</v>
      </c>
      <c r="E23" s="3">
        <f>C12*12%</f>
        <v>217948.37759999998</v>
      </c>
      <c r="F23" s="15">
        <f t="shared" si="0"/>
        <v>217948.37760000001</v>
      </c>
      <c r="G23" s="3"/>
    </row>
    <row r="24" spans="1:7" ht="37.5">
      <c r="A24" s="118"/>
      <c r="B24" s="1" t="s">
        <v>83</v>
      </c>
      <c r="C24" s="15">
        <f>C12*0.9%/12</f>
        <v>1362.1773600000001</v>
      </c>
      <c r="D24" s="15">
        <f>C24/C6</f>
        <v>7.6499999999999999E-2</v>
      </c>
      <c r="E24" s="3">
        <f>C12*0.9%</f>
        <v>16346.128320000002</v>
      </c>
      <c r="F24" s="15">
        <f t="shared" si="0"/>
        <v>16346.128320000002</v>
      </c>
      <c r="G24" s="3"/>
    </row>
    <row r="25" spans="1:7" s="119" customFormat="1">
      <c r="A25" s="118"/>
      <c r="B25" s="1" t="s">
        <v>84</v>
      </c>
      <c r="C25" s="15">
        <f>C12*2.5%/12</f>
        <v>3783.8260000000005</v>
      </c>
      <c r="D25" s="15">
        <f>C25/C6</f>
        <v>0.21249999999999999</v>
      </c>
      <c r="E25" s="3">
        <f>C25*12</f>
        <v>45405.912000000004</v>
      </c>
      <c r="F25" s="15">
        <f t="shared" si="0"/>
        <v>45405.912000000004</v>
      </c>
      <c r="G25" s="3"/>
    </row>
    <row r="26" spans="1:7" s="121" customFormat="1">
      <c r="A26" s="120"/>
      <c r="B26" s="48" t="s">
        <v>108</v>
      </c>
      <c r="C26" s="49">
        <f>E26/12</f>
        <v>1698.7395166666665</v>
      </c>
      <c r="D26" s="49">
        <f>E26/C6/12</f>
        <v>9.5401360234764129E-2</v>
      </c>
      <c r="E26" s="50">
        <f>C9*1%</f>
        <v>20384.874199999998</v>
      </c>
      <c r="F26" s="15">
        <f t="shared" si="0"/>
        <v>20384.874199999998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118108.74324333333</v>
      </c>
      <c r="D28" s="14">
        <f>SUM(D17:D27)</f>
        <v>6.7530843481461176</v>
      </c>
      <c r="E28" s="14">
        <f>SUM(E17:E27)</f>
        <v>1417304.9189199999</v>
      </c>
      <c r="F28" s="14">
        <f>SUM(F17:F27)</f>
        <v>1417304.9189199999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31105.999356666678</v>
      </c>
      <c r="D31" s="91">
        <f>C31/C6</f>
        <v>1.7469156518538824</v>
      </c>
      <c r="E31" s="91">
        <f>C31*12</f>
        <v>373271.99228000012</v>
      </c>
      <c r="F31" s="91">
        <f>E31</f>
        <v>373271.99228000012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10"/>
  <sheetViews>
    <sheetView zoomScale="74" zoomScaleNormal="74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6.75" customHeight="1">
      <c r="A2" s="192" t="s">
        <v>129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9</v>
      </c>
      <c r="D5" s="195"/>
      <c r="E5" s="195"/>
      <c r="F5" s="77"/>
    </row>
    <row r="6" spans="1:7" ht="19.5">
      <c r="B6" s="78" t="s">
        <v>2</v>
      </c>
      <c r="C6" s="194">
        <v>17771.009999999998</v>
      </c>
      <c r="D6" s="195"/>
      <c r="E6" s="195"/>
      <c r="F6" s="77"/>
    </row>
    <row r="7" spans="1:7" ht="19.5">
      <c r="B7" s="78" t="s">
        <v>89</v>
      </c>
      <c r="C7" s="79">
        <v>1953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2809697.96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1812643.02</v>
      </c>
      <c r="D12" s="66">
        <f>C12/12</f>
        <v>151053.58499999999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82457.48639999998</v>
      </c>
      <c r="D17" s="15">
        <v>4.6399999999999997</v>
      </c>
      <c r="E17" s="15">
        <f>C17*12</f>
        <v>989489.8367999997</v>
      </c>
      <c r="F17" s="15">
        <f>C17*12</f>
        <v>989489.8367999997</v>
      </c>
      <c r="G17" s="40"/>
    </row>
    <row r="18" spans="1:7">
      <c r="A18" s="100" t="s">
        <v>10</v>
      </c>
      <c r="B18" s="18" t="s">
        <v>11</v>
      </c>
      <c r="C18" s="15">
        <f>0.47*C6</f>
        <v>8352.3746999999985</v>
      </c>
      <c r="D18" s="15">
        <v>0.47</v>
      </c>
      <c r="E18" s="15">
        <f>C18*12</f>
        <v>100228.49639999997</v>
      </c>
      <c r="F18" s="15">
        <f t="shared" ref="F18:F27" si="0">C18*12</f>
        <v>100228.49639999997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7.5966419466310595E-2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6.2461278227855374E-3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382.46250000000003</v>
      </c>
      <c r="D21" s="15">
        <f>C21/C6</f>
        <v>2.1521708670469493E-2</v>
      </c>
      <c r="E21" s="15">
        <f>C7*2.35</f>
        <v>4589.55</v>
      </c>
      <c r="F21" s="15">
        <f t="shared" si="0"/>
        <v>4589.55</v>
      </c>
      <c r="G21" s="3"/>
    </row>
    <row r="22" spans="1:7">
      <c r="A22" s="118" t="s">
        <v>45</v>
      </c>
      <c r="B22" s="1" t="s">
        <v>85</v>
      </c>
      <c r="C22" s="15">
        <f>E22/12</f>
        <v>263.65500000000003</v>
      </c>
      <c r="D22" s="15">
        <f>C22/C7</f>
        <v>0.13500000000000001</v>
      </c>
      <c r="E22" s="15">
        <f>C7*1.62</f>
        <v>3163.86</v>
      </c>
      <c r="F22" s="15">
        <f t="shared" si="0"/>
        <v>3163.8600000000006</v>
      </c>
      <c r="G22" s="3"/>
    </row>
    <row r="23" spans="1:7" s="119" customFormat="1">
      <c r="A23" s="118"/>
      <c r="B23" s="1" t="s">
        <v>37</v>
      </c>
      <c r="C23" s="15">
        <f>C12*12%/12</f>
        <v>18126.430199999999</v>
      </c>
      <c r="D23" s="15">
        <f>C23/C6</f>
        <v>1.02</v>
      </c>
      <c r="E23" s="3">
        <f>C12*12%</f>
        <v>217517.1624</v>
      </c>
      <c r="F23" s="15">
        <f t="shared" si="0"/>
        <v>217517.16239999997</v>
      </c>
      <c r="G23" s="3"/>
    </row>
    <row r="24" spans="1:7" ht="37.5">
      <c r="A24" s="118"/>
      <c r="B24" s="1" t="s">
        <v>83</v>
      </c>
      <c r="C24" s="15">
        <f>C12*0.9%/12</f>
        <v>1359.4822650000001</v>
      </c>
      <c r="D24" s="15">
        <f>C24/C6</f>
        <v>7.6500000000000012E-2</v>
      </c>
      <c r="E24" s="3">
        <f>C12*0.9%</f>
        <v>16313.787180000001</v>
      </c>
      <c r="F24" s="15">
        <f t="shared" si="0"/>
        <v>16313.787180000001</v>
      </c>
      <c r="G24" s="3"/>
    </row>
    <row r="25" spans="1:7" s="119" customFormat="1">
      <c r="A25" s="118"/>
      <c r="B25" s="1" t="s">
        <v>84</v>
      </c>
      <c r="C25" s="15">
        <f>C12*2.5%/12</f>
        <v>3776.3396250000005</v>
      </c>
      <c r="D25" s="15">
        <f>C25/C6</f>
        <v>0.21250000000000005</v>
      </c>
      <c r="E25" s="3">
        <f>C25*12</f>
        <v>45316.075500000006</v>
      </c>
      <c r="F25" s="15">
        <f t="shared" si="0"/>
        <v>45316.075500000006</v>
      </c>
      <c r="G25" s="3"/>
    </row>
    <row r="26" spans="1:7" s="121" customFormat="1">
      <c r="A26" s="120"/>
      <c r="B26" s="48" t="s">
        <v>108</v>
      </c>
      <c r="C26" s="49">
        <f>E26/12</f>
        <v>2341.4149666666667</v>
      </c>
      <c r="D26" s="49">
        <f>E26/C6/12</f>
        <v>0.13175474926110933</v>
      </c>
      <c r="E26" s="50">
        <f>C9*1%</f>
        <v>28096.979599999999</v>
      </c>
      <c r="F26" s="15">
        <f t="shared" si="0"/>
        <v>28096.979599999999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118520.64565666663</v>
      </c>
      <c r="D28" s="14">
        <f>SUM(D17:D27)</f>
        <v>6.7894890052206742</v>
      </c>
      <c r="E28" s="14">
        <f>SUM(E17:E27)</f>
        <v>1422247.7478799999</v>
      </c>
      <c r="F28" s="14">
        <f>SUM(F17:F27)</f>
        <v>1422247.7478799999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30397.507993333344</v>
      </c>
      <c r="D31" s="91">
        <f>C31/C6</f>
        <v>1.7105109947793258</v>
      </c>
      <c r="E31" s="91">
        <f>C31*12</f>
        <v>364770.09592000011</v>
      </c>
      <c r="F31" s="91">
        <f>E31</f>
        <v>364770.09592000011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5.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0" zoomScaleNormal="70" workbookViewId="0">
      <selection activeCell="D37" sqref="D3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6.75" customHeight="1">
      <c r="A2" s="192" t="s">
        <v>130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3213.97</v>
      </c>
      <c r="D6" s="195"/>
      <c r="E6" s="195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1102737.78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366392.57999999996</v>
      </c>
      <c r="D12" s="66">
        <f>C12/12</f>
        <v>30532.714999999997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14912.820799999998</v>
      </c>
      <c r="D17" s="15">
        <v>4.6399999999999997</v>
      </c>
      <c r="E17" s="15">
        <f>C17*12</f>
        <v>178953.84959999996</v>
      </c>
      <c r="F17" s="15">
        <f>C17*12</f>
        <v>178953.84959999996</v>
      </c>
      <c r="G17" s="40"/>
    </row>
    <row r="18" spans="1:7">
      <c r="A18" s="100" t="s">
        <v>10</v>
      </c>
      <c r="B18" s="18" t="s">
        <v>11</v>
      </c>
      <c r="C18" s="15">
        <f>0.47*C6</f>
        <v>1510.5658999999998</v>
      </c>
      <c r="D18" s="15">
        <v>0.47</v>
      </c>
      <c r="E18" s="15">
        <f>C18*12</f>
        <v>18126.790799999999</v>
      </c>
      <c r="F18" s="15">
        <f t="shared" ref="F18:F27" si="0">C18*12</f>
        <v>18126.790799999999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0.42004125738572545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3.4536725607270759E-2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2.4982083425379414E-2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3663.9257999999995</v>
      </c>
      <c r="D23" s="15">
        <f>C23/C6</f>
        <v>1.1399999999999999</v>
      </c>
      <c r="E23" s="3">
        <f>C12*12%</f>
        <v>43967.109599999996</v>
      </c>
      <c r="F23" s="15">
        <f t="shared" si="0"/>
        <v>43967.109599999996</v>
      </c>
      <c r="G23" s="3"/>
    </row>
    <row r="24" spans="1:7" ht="37.5">
      <c r="A24" s="118"/>
      <c r="B24" s="1" t="s">
        <v>83</v>
      </c>
      <c r="C24" s="15">
        <f>C12*0.9%/12</f>
        <v>274.79443499999996</v>
      </c>
      <c r="D24" s="15">
        <f>C24/C6</f>
        <v>8.5499999999999993E-2</v>
      </c>
      <c r="E24" s="3">
        <f>C12*0.9%</f>
        <v>3297.5332199999998</v>
      </c>
      <c r="F24" s="15">
        <f t="shared" si="0"/>
        <v>3297.5332199999993</v>
      </c>
      <c r="G24" s="3"/>
    </row>
    <row r="25" spans="1:7" s="119" customFormat="1">
      <c r="A25" s="118"/>
      <c r="B25" s="1" t="s">
        <v>84</v>
      </c>
      <c r="C25" s="15">
        <f>C12*2.5%/12</f>
        <v>763.31787499999984</v>
      </c>
      <c r="D25" s="15">
        <f>C25/C6</f>
        <v>0.23749999999999996</v>
      </c>
      <c r="E25" s="3">
        <f>C25*12</f>
        <v>9159.8144999999986</v>
      </c>
      <c r="F25" s="15">
        <f t="shared" si="0"/>
        <v>9159.8144999999986</v>
      </c>
      <c r="G25" s="3"/>
    </row>
    <row r="26" spans="1:7" s="121" customFormat="1">
      <c r="A26" s="120"/>
      <c r="B26" s="48" t="s">
        <v>108</v>
      </c>
      <c r="C26" s="49">
        <f>E26/12</f>
        <v>918.94815000000006</v>
      </c>
      <c r="D26" s="49">
        <f>E26/C6/12</f>
        <v>0.28592306399873058</v>
      </c>
      <c r="E26" s="50">
        <f>C9*1%</f>
        <v>11027.3778</v>
      </c>
      <c r="F26" s="15">
        <f t="shared" si="0"/>
        <v>11027.3778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23641.014626666667</v>
      </c>
      <c r="D28" s="14">
        <f>SUM(D17:D27)</f>
        <v>7.4734831304171037</v>
      </c>
      <c r="E28" s="14">
        <f>SUM(E17:E27)</f>
        <v>283692.17551999993</v>
      </c>
      <c r="F28" s="14">
        <f>SUM(F17:F27)</f>
        <v>283692.17551999993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6513.1644233333409</v>
      </c>
      <c r="D31" s="91">
        <f>C31/C6</f>
        <v>2.0265168695828963</v>
      </c>
      <c r="E31" s="91">
        <f>C31*12</f>
        <v>78157.973080000083</v>
      </c>
      <c r="F31" s="91">
        <f>E31</f>
        <v>78157.973080000083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66.7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topLeftCell="A4" zoomScale="75" zoomScaleNormal="75" workbookViewId="0">
      <selection activeCell="D22" sqref="D22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3" t="s">
        <v>41</v>
      </c>
      <c r="F1" s="163"/>
      <c r="G1" s="163"/>
    </row>
    <row r="2" spans="1:7" ht="50.25" customHeight="1">
      <c r="A2" s="192" t="s">
        <v>100</v>
      </c>
      <c r="B2" s="192"/>
      <c r="C2" s="192"/>
      <c r="D2" s="192"/>
      <c r="E2" s="192"/>
      <c r="F2" s="192"/>
      <c r="G2" s="192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93" t="s">
        <v>101</v>
      </c>
      <c r="D4" s="179"/>
      <c r="E4" s="179"/>
      <c r="F4" s="74"/>
      <c r="G4" s="75"/>
    </row>
    <row r="5" spans="1:7" s="76" customFormat="1" ht="19.5">
      <c r="A5" s="72"/>
      <c r="B5" s="73" t="s">
        <v>1</v>
      </c>
      <c r="C5" s="194">
        <v>4</v>
      </c>
      <c r="D5" s="195"/>
      <c r="E5" s="195"/>
      <c r="F5" s="77"/>
      <c r="G5" s="75"/>
    </row>
    <row r="6" spans="1:7" s="76" customFormat="1" ht="19.5">
      <c r="A6" s="72"/>
      <c r="B6" s="78" t="s">
        <v>2</v>
      </c>
      <c r="C6" s="204">
        <v>2256.3000000000002</v>
      </c>
      <c r="D6" s="205"/>
      <c r="E6" s="205"/>
      <c r="F6" s="77"/>
      <c r="G6" s="75"/>
    </row>
    <row r="7" spans="1:7" s="76" customFormat="1" ht="19.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88"/>
      <c r="D8" s="189"/>
      <c r="E8" s="190"/>
      <c r="F8" s="83"/>
      <c r="G8" s="75"/>
    </row>
    <row r="9" spans="1:7" s="76" customFormat="1" ht="18.75" customHeight="1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>
      <c r="A13" s="202"/>
      <c r="B13" s="203"/>
      <c r="C13" s="203"/>
      <c r="D13" s="203"/>
      <c r="E13" s="166"/>
      <c r="F13" s="166"/>
      <c r="G13" s="166"/>
    </row>
    <row r="14" spans="1:7">
      <c r="A14" s="69"/>
      <c r="B14" s="70"/>
      <c r="C14" s="70"/>
      <c r="D14" s="63"/>
      <c r="E14" s="64"/>
      <c r="F14" s="71"/>
      <c r="G14" s="71"/>
    </row>
    <row r="15" spans="1:7" ht="65.25" customHeight="1">
      <c r="A15" s="150" t="s">
        <v>4</v>
      </c>
      <c r="B15" s="152" t="s">
        <v>5</v>
      </c>
      <c r="C15" s="154" t="s">
        <v>32</v>
      </c>
      <c r="D15" s="156" t="s">
        <v>43</v>
      </c>
      <c r="E15" s="157"/>
      <c r="F15" s="154" t="s">
        <v>80</v>
      </c>
      <c r="G15" s="158" t="s">
        <v>52</v>
      </c>
    </row>
    <row r="16" spans="1:7" ht="45" customHeight="1">
      <c r="A16" s="151"/>
      <c r="B16" s="153"/>
      <c r="C16" s="155"/>
      <c r="D16" s="37" t="s">
        <v>6</v>
      </c>
      <c r="E16" s="45" t="s">
        <v>42</v>
      </c>
      <c r="F16" s="155"/>
      <c r="G16" s="159"/>
    </row>
    <row r="17" spans="1:7" ht="27" customHeight="1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>
      <c r="A27" s="2"/>
      <c r="B27" s="1"/>
      <c r="C27" s="15"/>
      <c r="D27" s="15"/>
      <c r="E27" s="3"/>
      <c r="F27" s="3"/>
      <c r="G27" s="3"/>
    </row>
    <row r="28" spans="1:7" s="52" customFormat="1" ht="19.5" customHeight="1">
      <c r="A28" s="2"/>
      <c r="B28" s="1"/>
      <c r="C28" s="15"/>
      <c r="D28" s="15"/>
      <c r="E28" s="3"/>
      <c r="F28" s="3"/>
      <c r="G28" s="3"/>
    </row>
    <row r="29" spans="1:7" ht="37.5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>
      <c r="A30" s="2"/>
      <c r="B30" s="1"/>
      <c r="C30" s="15"/>
      <c r="D30" s="15"/>
      <c r="E30" s="3"/>
      <c r="F30" s="3"/>
      <c r="G30" s="3"/>
    </row>
    <row r="31" spans="1:7" ht="18.75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>
      <c r="A46" s="17"/>
      <c r="B46" s="142"/>
      <c r="C46" s="143"/>
      <c r="D46" s="144"/>
      <c r="E46" s="145"/>
      <c r="F46" s="55"/>
      <c r="G46" s="14"/>
    </row>
    <row r="47" spans="1:7">
      <c r="A47" s="24"/>
      <c r="B47" s="24"/>
      <c r="C47" s="25"/>
      <c r="D47" s="25"/>
      <c r="E47" s="25"/>
      <c r="F47" s="25"/>
    </row>
    <row r="48" spans="1:7" ht="20.25">
      <c r="A48" s="24"/>
      <c r="B48" s="146" t="s">
        <v>34</v>
      </c>
      <c r="C48" s="146"/>
      <c r="D48" s="26">
        <v>500</v>
      </c>
    </row>
    <row r="49" spans="1:7">
      <c r="A49" s="24"/>
      <c r="B49" s="24"/>
      <c r="C49" s="25"/>
      <c r="D49" s="25"/>
      <c r="E49" s="25"/>
      <c r="F49" s="25"/>
    </row>
    <row r="50" spans="1:7" ht="18.75">
      <c r="A50" s="27"/>
      <c r="B50" s="22" t="s">
        <v>28</v>
      </c>
      <c r="C50" s="99"/>
      <c r="D50" s="30"/>
      <c r="E50" s="30"/>
      <c r="F50" s="30"/>
      <c r="G50" s="31"/>
    </row>
    <row r="51" spans="1:7">
      <c r="A51" s="27"/>
      <c r="B51" s="30"/>
      <c r="C51" s="30"/>
      <c r="D51" s="30"/>
      <c r="E51" s="31"/>
      <c r="F51" s="6"/>
      <c r="G51" s="6"/>
    </row>
    <row r="52" spans="1:7">
      <c r="A52" s="27"/>
      <c r="B52" s="196"/>
      <c r="C52" s="197"/>
      <c r="D52" s="197"/>
      <c r="E52" s="198"/>
      <c r="F52" s="6"/>
      <c r="G52" s="6"/>
    </row>
    <row r="53" spans="1:7" ht="52.5" customHeight="1">
      <c r="A53" s="27"/>
      <c r="B53" s="199" t="s">
        <v>95</v>
      </c>
      <c r="C53" s="200"/>
      <c r="D53" s="200"/>
      <c r="E53" s="201"/>
      <c r="F53" s="6"/>
      <c r="G53" s="6"/>
    </row>
    <row r="54" spans="1:7" ht="48.75" customHeight="1">
      <c r="A54" s="57" t="s">
        <v>39</v>
      </c>
      <c r="B54" s="57"/>
      <c r="C54" s="35"/>
      <c r="D54" s="57"/>
      <c r="E54" s="30"/>
      <c r="F54" s="30"/>
      <c r="G54" s="31"/>
    </row>
    <row r="55" spans="1:7">
      <c r="A55" s="24"/>
      <c r="B55" s="24"/>
      <c r="C55" s="35"/>
      <c r="D55" s="25"/>
      <c r="E55" s="25"/>
      <c r="F55" s="25"/>
    </row>
    <row r="56" spans="1:7">
      <c r="A56" s="34"/>
      <c r="B56" s="34"/>
      <c r="C56" s="35"/>
      <c r="D56" s="35"/>
      <c r="E56" s="35"/>
      <c r="F56" s="35"/>
    </row>
    <row r="57" spans="1:7">
      <c r="A57" s="34"/>
      <c r="B57" s="34"/>
      <c r="C57" s="35"/>
      <c r="D57" s="35"/>
      <c r="E57" s="35"/>
      <c r="F57" s="35"/>
    </row>
    <row r="58" spans="1:7">
      <c r="A58" s="34"/>
      <c r="B58" s="34"/>
      <c r="C58" s="35"/>
      <c r="D58" s="35"/>
      <c r="E58" s="35"/>
      <c r="F58" s="35"/>
    </row>
    <row r="59" spans="1:7">
      <c r="A59" s="34"/>
      <c r="B59" s="34"/>
      <c r="C59" s="35"/>
      <c r="D59" s="35"/>
      <c r="E59" s="35"/>
      <c r="F59" s="35"/>
    </row>
    <row r="60" spans="1:7">
      <c r="A60" s="34"/>
      <c r="B60" s="34"/>
      <c r="C60" s="35"/>
      <c r="D60" s="35"/>
      <c r="E60" s="35"/>
      <c r="F60" s="35"/>
    </row>
    <row r="61" spans="1:7" s="5" customFormat="1">
      <c r="A61" s="34"/>
      <c r="B61" s="34"/>
      <c r="C61" s="35"/>
      <c r="D61" s="35"/>
      <c r="E61" s="35"/>
      <c r="F61" s="35"/>
    </row>
    <row r="62" spans="1:7" s="5" customFormat="1">
      <c r="A62" s="34"/>
      <c r="B62" s="34"/>
      <c r="C62" s="35"/>
      <c r="D62" s="35"/>
      <c r="E62" s="35"/>
      <c r="F62" s="35"/>
    </row>
    <row r="63" spans="1:7" s="5" customFormat="1">
      <c r="A63" s="34"/>
      <c r="B63" s="34"/>
      <c r="C63" s="35"/>
      <c r="D63" s="35"/>
      <c r="E63" s="35"/>
      <c r="F63" s="35"/>
    </row>
    <row r="64" spans="1:7" s="5" customFormat="1">
      <c r="A64" s="34"/>
      <c r="B64" s="34"/>
      <c r="C64" s="35"/>
      <c r="D64" s="35"/>
      <c r="E64" s="35"/>
      <c r="F64" s="35"/>
    </row>
    <row r="65" spans="1:6" s="5" customFormat="1">
      <c r="A65" s="34"/>
      <c r="B65" s="34"/>
      <c r="C65" s="35"/>
      <c r="D65" s="35"/>
      <c r="E65" s="35"/>
      <c r="F65" s="35"/>
    </row>
    <row r="66" spans="1:6" s="5" customFormat="1">
      <c r="A66" s="34"/>
      <c r="B66" s="34"/>
      <c r="C66" s="35"/>
      <c r="D66" s="35"/>
      <c r="E66" s="35"/>
      <c r="F66" s="35"/>
    </row>
    <row r="67" spans="1:6" s="5" customFormat="1">
      <c r="A67" s="4"/>
      <c r="B67" s="4"/>
      <c r="C67" s="35"/>
      <c r="D67" s="35"/>
      <c r="E67" s="35"/>
      <c r="F67" s="35"/>
    </row>
    <row r="68" spans="1:6" s="5" customFormat="1">
      <c r="A68" s="4"/>
      <c r="B68" s="4"/>
      <c r="C68" s="35"/>
      <c r="D68" s="35"/>
      <c r="E68" s="35"/>
      <c r="F68" s="35"/>
    </row>
    <row r="69" spans="1:6" s="5" customFormat="1">
      <c r="A69" s="4"/>
      <c r="B69" s="4"/>
      <c r="C69" s="35"/>
      <c r="D69" s="35"/>
      <c r="E69" s="35"/>
      <c r="F69" s="35"/>
    </row>
    <row r="70" spans="1:6" s="5" customFormat="1">
      <c r="A70" s="4"/>
      <c r="B70" s="4"/>
      <c r="C70" s="35"/>
      <c r="D70" s="35"/>
      <c r="E70" s="35"/>
      <c r="F70" s="35"/>
    </row>
    <row r="71" spans="1:6" s="5" customFormat="1">
      <c r="A71" s="4"/>
      <c r="B71" s="4"/>
      <c r="C71" s="35"/>
      <c r="D71" s="35"/>
      <c r="E71" s="35"/>
      <c r="F71" s="35"/>
    </row>
    <row r="72" spans="1:6" s="5" customFormat="1">
      <c r="A72" s="4"/>
      <c r="B72" s="4"/>
      <c r="C72" s="35"/>
      <c r="D72" s="35"/>
      <c r="E72" s="35"/>
      <c r="F72" s="35"/>
    </row>
    <row r="73" spans="1:6" s="5" customFormat="1">
      <c r="A73" s="4"/>
      <c r="B73" s="4"/>
      <c r="C73" s="35"/>
      <c r="D73" s="35"/>
      <c r="E73" s="35"/>
      <c r="F73" s="35"/>
    </row>
    <row r="74" spans="1:6" s="5" customFormat="1">
      <c r="A74" s="4"/>
      <c r="B74" s="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4"/>
      <c r="D98" s="35"/>
      <c r="E98" s="35"/>
      <c r="F98" s="35"/>
    </row>
    <row r="99" spans="1:6" s="5" customFormat="1">
      <c r="A99" s="4"/>
      <c r="B99" s="4"/>
      <c r="C99" s="4"/>
      <c r="D99" s="35"/>
      <c r="E99" s="35"/>
      <c r="F99" s="35"/>
    </row>
    <row r="100" spans="1:6" s="5" customFormat="1">
      <c r="A100" s="4"/>
      <c r="B100" s="4"/>
      <c r="C100" s="4"/>
      <c r="D100" s="35"/>
      <c r="E100" s="35"/>
      <c r="F100" s="35"/>
    </row>
    <row r="101" spans="1:6" s="5" customFormat="1">
      <c r="A101" s="4"/>
      <c r="B101" s="4"/>
      <c r="C101" s="4"/>
      <c r="D101" s="35"/>
      <c r="E101" s="35"/>
      <c r="F101" s="35"/>
    </row>
    <row r="102" spans="1:6" s="5" customFormat="1">
      <c r="A102" s="4"/>
      <c r="B102" s="4"/>
      <c r="C102" s="4"/>
      <c r="D102" s="35"/>
      <c r="E102" s="35"/>
      <c r="F102" s="35"/>
    </row>
  </sheetData>
  <mergeCells count="18">
    <mergeCell ref="E1:G1"/>
    <mergeCell ref="A2:G2"/>
    <mergeCell ref="C4:E4"/>
    <mergeCell ref="C5:E5"/>
    <mergeCell ref="C6:E6"/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3" sqref="D23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3" t="s">
        <v>41</v>
      </c>
      <c r="F1" s="163"/>
      <c r="G1" s="163"/>
    </row>
    <row r="2" spans="1:7" ht="50.25" customHeight="1">
      <c r="A2" s="192" t="s">
        <v>105</v>
      </c>
      <c r="B2" s="192"/>
      <c r="C2" s="192"/>
      <c r="D2" s="192"/>
      <c r="E2" s="192"/>
      <c r="F2" s="192"/>
      <c r="G2" s="192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93" t="s">
        <v>107</v>
      </c>
      <c r="D4" s="179"/>
      <c r="E4" s="179"/>
      <c r="F4" s="74"/>
      <c r="G4" s="75"/>
    </row>
    <row r="5" spans="1:7" s="76" customFormat="1" ht="19.5">
      <c r="A5" s="72"/>
      <c r="B5" s="73" t="s">
        <v>1</v>
      </c>
      <c r="C5" s="194">
        <v>4</v>
      </c>
      <c r="D5" s="195"/>
      <c r="E5" s="195"/>
      <c r="F5" s="77"/>
      <c r="G5" s="75"/>
    </row>
    <row r="6" spans="1:7" s="76" customFormat="1" ht="19.5">
      <c r="A6" s="72"/>
      <c r="B6" s="78" t="s">
        <v>2</v>
      </c>
      <c r="C6" s="194">
        <v>7165.3</v>
      </c>
      <c r="D6" s="195"/>
      <c r="E6" s="195"/>
      <c r="F6" s="77"/>
      <c r="G6" s="75"/>
    </row>
    <row r="7" spans="1:7" s="76" customFormat="1" ht="19.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88"/>
      <c r="D8" s="189"/>
      <c r="E8" s="190"/>
      <c r="F8" s="83"/>
      <c r="G8" s="75"/>
    </row>
    <row r="9" spans="1:7" s="76" customFormat="1" ht="18.75" customHeight="1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>
      <c r="A13" s="202"/>
      <c r="B13" s="203"/>
      <c r="C13" s="203"/>
      <c r="D13" s="203"/>
      <c r="E13" s="166"/>
      <c r="F13" s="166"/>
      <c r="G13" s="166"/>
    </row>
    <row r="14" spans="1:7">
      <c r="A14" s="69"/>
      <c r="B14" s="70"/>
      <c r="C14" s="70"/>
      <c r="D14" s="92"/>
      <c r="E14" s="93"/>
      <c r="F14" s="71"/>
      <c r="G14" s="71"/>
    </row>
    <row r="15" spans="1:7" ht="65.25" customHeight="1">
      <c r="A15" s="150" t="s">
        <v>4</v>
      </c>
      <c r="B15" s="152" t="s">
        <v>5</v>
      </c>
      <c r="C15" s="154" t="s">
        <v>32</v>
      </c>
      <c r="D15" s="156" t="s">
        <v>43</v>
      </c>
      <c r="E15" s="157"/>
      <c r="F15" s="154" t="s">
        <v>80</v>
      </c>
      <c r="G15" s="158" t="s">
        <v>52</v>
      </c>
    </row>
    <row r="16" spans="1:7" ht="45" customHeight="1">
      <c r="A16" s="151"/>
      <c r="B16" s="153"/>
      <c r="C16" s="155"/>
      <c r="D16" s="94" t="s">
        <v>6</v>
      </c>
      <c r="E16" s="45" t="s">
        <v>42</v>
      </c>
      <c r="F16" s="155"/>
      <c r="G16" s="159"/>
    </row>
    <row r="17" spans="1:7" ht="27" customHeight="1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>
      <c r="A29" s="2"/>
      <c r="B29" s="1"/>
      <c r="C29" s="15"/>
      <c r="D29" s="15"/>
      <c r="E29" s="3"/>
      <c r="F29" s="3"/>
      <c r="G29" s="3"/>
    </row>
    <row r="30" spans="1:7" s="52" customFormat="1" ht="19.5" customHeight="1">
      <c r="A30" s="2"/>
      <c r="B30" s="1"/>
      <c r="C30" s="15"/>
      <c r="D30" s="15"/>
      <c r="E30" s="3"/>
      <c r="F30" s="3"/>
      <c r="G30" s="3"/>
    </row>
    <row r="31" spans="1:7" ht="37.5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>
      <c r="A32" s="2"/>
      <c r="B32" s="1"/>
      <c r="C32" s="15"/>
      <c r="D32" s="15"/>
      <c r="E32" s="3"/>
      <c r="F32" s="3"/>
      <c r="G32" s="3"/>
    </row>
    <row r="33" spans="1:7" ht="18.75">
      <c r="A33" s="2"/>
      <c r="B33" s="1"/>
      <c r="C33" s="15"/>
      <c r="D33" s="15"/>
      <c r="E33" s="3"/>
      <c r="F33" s="3"/>
      <c r="G33" s="3"/>
    </row>
    <row r="34" spans="1:7" ht="18.75">
      <c r="A34" s="2"/>
      <c r="B34" s="1"/>
      <c r="C34" s="15"/>
      <c r="D34" s="15"/>
      <c r="E34" s="3"/>
      <c r="F34" s="3"/>
      <c r="G34" s="3"/>
    </row>
    <row r="35" spans="1:7" ht="18.75">
      <c r="A35" s="2"/>
      <c r="B35" s="1"/>
      <c r="C35" s="15"/>
      <c r="D35" s="15"/>
      <c r="E35" s="3"/>
      <c r="F35" s="3"/>
      <c r="G35" s="3"/>
    </row>
    <row r="36" spans="1:7" ht="18.75">
      <c r="A36" s="2"/>
      <c r="B36" s="1"/>
      <c r="C36" s="15"/>
      <c r="D36" s="15"/>
      <c r="E36" s="3"/>
      <c r="F36" s="3"/>
      <c r="G36" s="3"/>
    </row>
    <row r="37" spans="1:7" ht="19.5" customHeight="1">
      <c r="A37" s="2"/>
      <c r="B37" s="1"/>
      <c r="C37" s="15"/>
      <c r="D37" s="15"/>
      <c r="E37" s="3"/>
      <c r="F37" s="3"/>
      <c r="G37" s="3"/>
    </row>
    <row r="38" spans="1:7" ht="18.75">
      <c r="A38" s="2"/>
      <c r="B38" s="1"/>
      <c r="C38" s="15"/>
      <c r="D38" s="15"/>
      <c r="E38" s="3"/>
      <c r="F38" s="3"/>
      <c r="G38" s="3"/>
    </row>
    <row r="39" spans="1:7" ht="18.75">
      <c r="A39" s="2"/>
      <c r="B39" s="1"/>
      <c r="C39" s="15"/>
      <c r="D39" s="15"/>
      <c r="E39" s="3"/>
      <c r="F39" s="3"/>
      <c r="G39" s="3"/>
    </row>
    <row r="40" spans="1:7" ht="18.75">
      <c r="A40" s="2"/>
      <c r="B40" s="1"/>
      <c r="C40" s="15"/>
      <c r="D40" s="15"/>
      <c r="E40" s="3"/>
      <c r="F40" s="3"/>
      <c r="G40" s="3"/>
    </row>
    <row r="41" spans="1:7" ht="18.75">
      <c r="A41" s="2"/>
      <c r="B41" s="1"/>
      <c r="C41" s="15"/>
      <c r="D41" s="15"/>
      <c r="E41" s="3"/>
      <c r="F41" s="3"/>
      <c r="G41" s="3"/>
    </row>
    <row r="42" spans="1:7" ht="18.75">
      <c r="A42" s="17"/>
      <c r="B42" s="18"/>
      <c r="C42" s="14"/>
      <c r="D42" s="14"/>
      <c r="E42" s="14"/>
      <c r="F42" s="14"/>
      <c r="G42" s="14"/>
    </row>
    <row r="43" spans="1:7" ht="18.75">
      <c r="A43" s="2"/>
      <c r="B43" s="1"/>
      <c r="C43" s="15"/>
      <c r="D43" s="15"/>
      <c r="E43" s="3"/>
      <c r="F43" s="3"/>
      <c r="G43" s="3"/>
    </row>
    <row r="44" spans="1:7" ht="18.75">
      <c r="A44" s="11"/>
      <c r="B44" s="19"/>
      <c r="C44" s="14"/>
      <c r="D44" s="20"/>
      <c r="E44" s="62"/>
      <c r="F44" s="20"/>
      <c r="G44" s="20"/>
    </row>
    <row r="45" spans="1:7" ht="18.75">
      <c r="A45" s="21"/>
      <c r="B45" s="22"/>
      <c r="C45" s="14"/>
      <c r="D45" s="14"/>
      <c r="E45" s="62"/>
      <c r="F45" s="14"/>
      <c r="G45" s="14"/>
    </row>
    <row r="46" spans="1:7" ht="18.75">
      <c r="A46" s="21"/>
      <c r="B46" s="22"/>
      <c r="C46" s="23"/>
      <c r="D46" s="15"/>
      <c r="E46" s="23"/>
      <c r="F46" s="23"/>
      <c r="G46" s="36"/>
    </row>
    <row r="47" spans="1:7" ht="18.75">
      <c r="A47" s="17"/>
      <c r="B47" s="22"/>
      <c r="C47" s="14"/>
      <c r="D47" s="14"/>
      <c r="E47" s="14"/>
      <c r="F47" s="14"/>
      <c r="G47" s="14"/>
    </row>
    <row r="48" spans="1:7" ht="18.75">
      <c r="A48" s="17"/>
      <c r="B48" s="142"/>
      <c r="C48" s="143"/>
      <c r="D48" s="144"/>
      <c r="E48" s="145"/>
      <c r="F48" s="55"/>
      <c r="G48" s="14"/>
    </row>
    <row r="49" spans="1:7">
      <c r="A49" s="24"/>
      <c r="B49" s="24"/>
      <c r="C49" s="25"/>
      <c r="D49" s="25"/>
      <c r="E49" s="25"/>
      <c r="F49" s="25"/>
    </row>
    <row r="50" spans="1:7" ht="20.25">
      <c r="A50" s="24"/>
      <c r="B50" s="146" t="s">
        <v>34</v>
      </c>
      <c r="C50" s="146"/>
      <c r="D50" s="26">
        <f>C52/100*88</f>
        <v>0</v>
      </c>
    </row>
    <row r="51" spans="1:7">
      <c r="A51" s="24"/>
      <c r="B51" s="24"/>
      <c r="C51" s="25"/>
      <c r="D51" s="25"/>
      <c r="E51" s="25"/>
      <c r="F51" s="25"/>
    </row>
    <row r="52" spans="1:7" ht="18.75">
      <c r="A52" s="27"/>
      <c r="B52" s="22" t="s">
        <v>28</v>
      </c>
      <c r="C52" s="99"/>
      <c r="D52" s="30"/>
      <c r="E52" s="30"/>
      <c r="F52" s="30"/>
      <c r="G52" s="31"/>
    </row>
    <row r="53" spans="1:7" ht="18.75">
      <c r="A53" s="27"/>
      <c r="B53" s="100" t="s">
        <v>51</v>
      </c>
      <c r="C53" s="59"/>
      <c r="D53" s="30"/>
      <c r="E53" s="30"/>
      <c r="F53" s="30"/>
      <c r="G53" s="31"/>
    </row>
    <row r="54" spans="1:7" ht="18.75">
      <c r="A54" s="27"/>
      <c r="B54" s="18" t="s">
        <v>64</v>
      </c>
      <c r="C54" s="59"/>
      <c r="D54" s="30"/>
      <c r="E54" s="30"/>
      <c r="F54" s="30"/>
      <c r="G54" s="31"/>
    </row>
    <row r="55" spans="1:7" ht="18.75">
      <c r="A55" s="27"/>
      <c r="B55" s="22" t="s">
        <v>29</v>
      </c>
      <c r="C55" s="59"/>
      <c r="D55" s="30"/>
      <c r="E55" s="30"/>
      <c r="F55" s="30"/>
      <c r="G55" s="31"/>
    </row>
    <row r="56" spans="1:7" ht="18.75">
      <c r="A56" s="27"/>
      <c r="B56" s="18" t="s">
        <v>30</v>
      </c>
      <c r="C56" s="60"/>
      <c r="D56" s="30"/>
      <c r="E56" s="30"/>
      <c r="F56" s="30"/>
      <c r="G56" s="31"/>
    </row>
    <row r="57" spans="1:7" ht="18.75">
      <c r="A57" s="27"/>
      <c r="B57" s="18" t="s">
        <v>65</v>
      </c>
      <c r="C57" s="59"/>
      <c r="D57" s="30"/>
      <c r="E57" s="30"/>
      <c r="F57" s="30"/>
      <c r="G57" s="31"/>
    </row>
    <row r="58" spans="1:7" ht="18.75">
      <c r="A58" s="27"/>
      <c r="B58" s="18" t="s">
        <v>82</v>
      </c>
      <c r="C58" s="59"/>
      <c r="D58" s="30"/>
      <c r="E58" s="30"/>
      <c r="F58" s="30"/>
      <c r="G58" s="31"/>
    </row>
    <row r="59" spans="1:7">
      <c r="A59" s="27"/>
      <c r="B59" s="30"/>
      <c r="C59" s="30"/>
      <c r="D59" s="30"/>
      <c r="E59" s="31"/>
      <c r="F59" s="6"/>
      <c r="G59" s="6"/>
    </row>
    <row r="60" spans="1:7">
      <c r="A60" s="27"/>
      <c r="B60" s="196"/>
      <c r="C60" s="197"/>
      <c r="D60" s="197"/>
      <c r="E60" s="198"/>
      <c r="F60" s="6"/>
      <c r="G60" s="6"/>
    </row>
    <row r="61" spans="1:7" ht="52.5" customHeight="1">
      <c r="A61" s="27"/>
      <c r="B61" s="199" t="s">
        <v>95</v>
      </c>
      <c r="C61" s="200"/>
      <c r="D61" s="200"/>
      <c r="E61" s="201"/>
      <c r="F61" s="6"/>
      <c r="G61" s="6"/>
    </row>
    <row r="62" spans="1:7" ht="48.75" customHeight="1">
      <c r="A62" s="57" t="s">
        <v>39</v>
      </c>
      <c r="B62" s="57"/>
      <c r="C62" s="35"/>
      <c r="D62" s="57"/>
      <c r="E62" s="30"/>
      <c r="F62" s="30"/>
      <c r="G62" s="31"/>
    </row>
    <row r="63" spans="1:7">
      <c r="A63" s="24"/>
      <c r="B63" s="24"/>
      <c r="C63" s="35"/>
      <c r="D63" s="25"/>
      <c r="E63" s="25"/>
      <c r="F63" s="2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 s="5" customFormat="1">
      <c r="A69" s="34"/>
      <c r="B69" s="34"/>
      <c r="C69" s="35"/>
      <c r="D69" s="35"/>
      <c r="E69" s="35"/>
      <c r="F69" s="35"/>
    </row>
    <row r="70" spans="1:6" s="5" customFormat="1">
      <c r="A70" s="34"/>
      <c r="B70" s="34"/>
      <c r="C70" s="35"/>
      <c r="D70" s="35"/>
      <c r="E70" s="35"/>
      <c r="F70" s="35"/>
    </row>
    <row r="71" spans="1:6" s="5" customFormat="1">
      <c r="A71" s="34"/>
      <c r="B71" s="34"/>
      <c r="C71" s="35"/>
      <c r="D71" s="35"/>
      <c r="E71" s="35"/>
      <c r="F71" s="35"/>
    </row>
    <row r="72" spans="1:6" s="5" customFormat="1">
      <c r="A72" s="34"/>
      <c r="B72" s="34"/>
      <c r="C72" s="35"/>
      <c r="D72" s="35"/>
      <c r="E72" s="35"/>
      <c r="F72" s="35"/>
    </row>
    <row r="73" spans="1:6" s="5" customFormat="1">
      <c r="A73" s="34"/>
      <c r="B73" s="34"/>
      <c r="C73" s="35"/>
      <c r="D73" s="35"/>
      <c r="E73" s="35"/>
      <c r="F73" s="35"/>
    </row>
    <row r="74" spans="1:6" s="5" customFormat="1">
      <c r="A74" s="34"/>
      <c r="B74" s="3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35"/>
      <c r="D98" s="35"/>
      <c r="E98" s="35"/>
      <c r="F98" s="35"/>
    </row>
    <row r="99" spans="1:6" s="5" customFormat="1">
      <c r="A99" s="4"/>
      <c r="B99" s="4"/>
      <c r="C99" s="35"/>
      <c r="D99" s="35"/>
      <c r="E99" s="35"/>
      <c r="F99" s="35"/>
    </row>
    <row r="100" spans="1:6" s="5" customFormat="1">
      <c r="A100" s="4"/>
      <c r="B100" s="4"/>
      <c r="C100" s="35"/>
      <c r="D100" s="35"/>
      <c r="E100" s="35"/>
      <c r="F100" s="35"/>
    </row>
    <row r="101" spans="1:6" s="5" customFormat="1">
      <c r="A101" s="4"/>
      <c r="B101" s="4"/>
      <c r="C101" s="35"/>
      <c r="D101" s="35"/>
      <c r="E101" s="35"/>
      <c r="F101" s="35"/>
    </row>
    <row r="102" spans="1:6" s="5" customFormat="1">
      <c r="A102" s="4"/>
      <c r="B102" s="4"/>
      <c r="C102" s="35"/>
      <c r="D102" s="35"/>
      <c r="E102" s="35"/>
      <c r="F102" s="35"/>
    </row>
    <row r="103" spans="1:6" s="5" customFormat="1">
      <c r="A103" s="4"/>
      <c r="B103" s="4"/>
      <c r="C103" s="35"/>
      <c r="D103" s="35"/>
      <c r="E103" s="35"/>
      <c r="F103" s="35"/>
    </row>
    <row r="104" spans="1:6" s="5" customFormat="1">
      <c r="A104" s="4"/>
      <c r="B104" s="4"/>
      <c r="C104" s="35"/>
      <c r="D104" s="35"/>
      <c r="E104" s="35"/>
      <c r="F104" s="35"/>
    </row>
    <row r="105" spans="1:6" s="5" customFormat="1">
      <c r="A105" s="4"/>
      <c r="B105" s="4"/>
      <c r="C105" s="35"/>
      <c r="D105" s="35"/>
      <c r="E105" s="35"/>
      <c r="F105" s="35"/>
    </row>
    <row r="106" spans="1:6" s="5" customFormat="1">
      <c r="A106" s="4"/>
      <c r="B106" s="4"/>
      <c r="C106" s="4"/>
      <c r="D106" s="35"/>
      <c r="E106" s="35"/>
      <c r="F106" s="35"/>
    </row>
    <row r="107" spans="1:6" s="5" customFormat="1">
      <c r="A107" s="4"/>
      <c r="B107" s="4"/>
      <c r="C107" s="4"/>
      <c r="D107" s="35"/>
      <c r="E107" s="35"/>
      <c r="F107" s="35"/>
    </row>
    <row r="108" spans="1:6" s="5" customFormat="1">
      <c r="A108" s="4"/>
      <c r="B108" s="4"/>
      <c r="C108" s="4"/>
      <c r="D108" s="35"/>
      <c r="E108" s="35"/>
      <c r="F108" s="35"/>
    </row>
    <row r="109" spans="1:6" s="5" customFormat="1">
      <c r="A109" s="4"/>
      <c r="B109" s="4"/>
      <c r="C109" s="4"/>
      <c r="D109" s="35"/>
      <c r="E109" s="35"/>
      <c r="F109" s="35"/>
    </row>
    <row r="110" spans="1:6" s="5" customFormat="1">
      <c r="A110" s="4"/>
      <c r="B110" s="4"/>
      <c r="C110" s="4"/>
      <c r="D110" s="35"/>
      <c r="E110" s="35"/>
      <c r="F110" s="35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80" zoomScaleNormal="8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3.75" customHeight="1">
      <c r="A2" s="192" t="s">
        <v>106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9</v>
      </c>
      <c r="D5" s="195"/>
      <c r="E5" s="195"/>
      <c r="F5" s="77"/>
    </row>
    <row r="6" spans="1:7" ht="19.5">
      <c r="B6" s="78" t="s">
        <v>2</v>
      </c>
      <c r="C6" s="194">
        <v>18162.099999999999</v>
      </c>
      <c r="D6" s="195"/>
      <c r="E6" s="195"/>
      <c r="F6" s="77"/>
    </row>
    <row r="7" spans="1:7" ht="19.5">
      <c r="B7" s="78" t="s">
        <v>89</v>
      </c>
      <c r="C7" s="79">
        <v>1890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4" t="s">
        <v>91</v>
      </c>
      <c r="C9" s="101">
        <v>1276985.93</v>
      </c>
      <c r="D9" s="102"/>
      <c r="E9" s="103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4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6.75" customHeight="1">
      <c r="A2" s="192" t="s">
        <v>111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7</v>
      </c>
      <c r="D5" s="195"/>
      <c r="E5" s="195"/>
      <c r="F5" s="77"/>
    </row>
    <row r="6" spans="1:7" ht="19.5">
      <c r="B6" s="78" t="s">
        <v>2</v>
      </c>
      <c r="C6" s="194">
        <v>12392.69</v>
      </c>
      <c r="D6" s="195"/>
      <c r="E6" s="195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547658.41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6.2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6.75" customHeight="1">
      <c r="A2" s="192" t="s">
        <v>112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5</v>
      </c>
      <c r="D5" s="195"/>
      <c r="E5" s="195"/>
      <c r="F5" s="77"/>
    </row>
    <row r="6" spans="1:7" ht="19.5">
      <c r="B6" s="78" t="s">
        <v>2</v>
      </c>
      <c r="C6" s="194">
        <v>9285.86</v>
      </c>
      <c r="D6" s="195"/>
      <c r="E6" s="195"/>
      <c r="F6" s="77"/>
    </row>
    <row r="7" spans="1:7" ht="19.5">
      <c r="B7" s="78" t="s">
        <v>89</v>
      </c>
      <c r="C7" s="79">
        <v>1050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1148962.56</v>
      </c>
      <c r="D9" s="106"/>
      <c r="E9" s="107"/>
      <c r="F9" s="83"/>
    </row>
    <row r="10" spans="1:7">
      <c r="B10" s="87" t="s">
        <v>87</v>
      </c>
      <c r="C10" s="88">
        <v>9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63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6.75" customHeight="1">
      <c r="A2" s="192" t="s">
        <v>113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3183</v>
      </c>
      <c r="D6" s="195"/>
      <c r="E6" s="195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783008.28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6.2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7.5" customHeight="1">
      <c r="A2" s="192" t="s">
        <v>114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3259.2</v>
      </c>
      <c r="D6" s="195"/>
      <c r="E6" s="195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310744.3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4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С. Пол. 23</vt:lpstr>
      <vt:lpstr>Г. Исак. 253 кор. 1</vt:lpstr>
      <vt:lpstr>Г. Исак. 253 кор. 2</vt:lpstr>
      <vt:lpstr>Г. Исак, 251</vt:lpstr>
      <vt:lpstr>Г. Исак. 249а</vt:lpstr>
      <vt:lpstr>Попова, 10 корп.1</vt:lpstr>
      <vt:lpstr>Попова, 10 корп. 2</vt:lpstr>
      <vt:lpstr>Монт. 11 корп. 1</vt:lpstr>
      <vt:lpstr>Монт. 11 корп. 2</vt:lpstr>
      <vt:lpstr>В. Кащ. 17 корп. 1</vt:lpstr>
      <vt:lpstr>В. Кащ. 17 корп. 2</vt:lpstr>
      <vt:lpstr>В. Кащ. 16</vt:lpstr>
      <vt:lpstr>Гущ. 160</vt:lpstr>
      <vt:lpstr>Гущ. 154</vt:lpstr>
      <vt:lpstr>Э. Алекс. 70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2019-06-17T02:52:35Z</dcterms:modified>
</cp:coreProperties>
</file>