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11,61" sheetId="2" r:id="rId2"/>
    <sheet name="9,5" sheetId="3" r:id="rId3"/>
  </sheets>
  <calcPr calcId="145621"/>
</workbook>
</file>

<file path=xl/calcChain.xml><?xml version="1.0" encoding="utf-8"?>
<calcChain xmlns="http://schemas.openxmlformats.org/spreadsheetml/2006/main">
  <c r="D36" i="3" l="1"/>
  <c r="C30" i="3"/>
  <c r="C31" i="3"/>
  <c r="C32" i="3"/>
  <c r="C33" i="3"/>
  <c r="C34" i="3"/>
  <c r="C35" i="3"/>
  <c r="C36" i="3"/>
  <c r="C37" i="3"/>
  <c r="D37" i="3" l="1"/>
  <c r="D40" i="3"/>
  <c r="D35" i="3"/>
  <c r="E34" i="3"/>
  <c r="D33" i="3"/>
  <c r="D32" i="3"/>
  <c r="D31" i="3"/>
  <c r="D30" i="3"/>
  <c r="C29" i="3"/>
  <c r="D29" i="3" s="1"/>
  <c r="E26" i="3"/>
  <c r="D26" i="3" s="1"/>
  <c r="E22" i="3"/>
  <c r="C22" i="3"/>
  <c r="D22" i="3" s="1"/>
  <c r="E21" i="3"/>
  <c r="C21" i="3"/>
  <c r="D21" i="3" s="1"/>
  <c r="C20" i="3"/>
  <c r="D20" i="3" s="1"/>
  <c r="E19" i="3"/>
  <c r="D19" i="3"/>
  <c r="C18" i="3"/>
  <c r="E18" i="3" s="1"/>
  <c r="C17" i="3"/>
  <c r="E17" i="3" s="1"/>
  <c r="C12" i="3"/>
  <c r="C25" i="3" s="1"/>
  <c r="C11" i="3"/>
  <c r="C38" i="2"/>
  <c r="D38" i="2" s="1"/>
  <c r="E39" i="2"/>
  <c r="C29" i="2"/>
  <c r="D29" i="2" s="1"/>
  <c r="D39" i="2" s="1"/>
  <c r="C37" i="2"/>
  <c r="D37" i="2" s="1"/>
  <c r="C35" i="2"/>
  <c r="D35" i="2" s="1"/>
  <c r="C36" i="2"/>
  <c r="D36" i="2" s="1"/>
  <c r="C12" i="2"/>
  <c r="D12" i="2" s="1"/>
  <c r="D43" i="2"/>
  <c r="C11" i="2" s="1"/>
  <c r="C40" i="2"/>
  <c r="D40" i="2" s="1"/>
  <c r="C34" i="2"/>
  <c r="D34" i="2" s="1"/>
  <c r="C33" i="2"/>
  <c r="D33" i="2" s="1"/>
  <c r="C32" i="2"/>
  <c r="D32" i="2" s="1"/>
  <c r="C31" i="2"/>
  <c r="D31" i="2" s="1"/>
  <c r="C30" i="2"/>
  <c r="D30" i="2" s="1"/>
  <c r="E26" i="2"/>
  <c r="D26" i="2" s="1"/>
  <c r="E22" i="2"/>
  <c r="C22" i="2" s="1"/>
  <c r="D22" i="2" s="1"/>
  <c r="E21" i="2"/>
  <c r="C21" i="2" s="1"/>
  <c r="D21" i="2" s="1"/>
  <c r="C20" i="2"/>
  <c r="D20" i="2" s="1"/>
  <c r="E19" i="2"/>
  <c r="D19" i="2"/>
  <c r="C18" i="2"/>
  <c r="E18" i="2" s="1"/>
  <c r="C17" i="2"/>
  <c r="E17" i="2" s="1"/>
  <c r="D44" i="1"/>
  <c r="G41" i="1"/>
  <c r="D42" i="1" s="1"/>
  <c r="G42" i="1" s="1"/>
  <c r="F41" i="1"/>
  <c r="E41" i="1"/>
  <c r="C36" i="1"/>
  <c r="D36" i="1" s="1"/>
  <c r="C34" i="1"/>
  <c r="D34" i="1" s="1"/>
  <c r="C32" i="1"/>
  <c r="C41" i="1" s="1"/>
  <c r="E26" i="1"/>
  <c r="D26" i="1"/>
  <c r="C26" i="1"/>
  <c r="F26" i="1" s="1"/>
  <c r="E22" i="1"/>
  <c r="C22" i="1"/>
  <c r="F22" i="1" s="1"/>
  <c r="E21" i="1"/>
  <c r="C21" i="1"/>
  <c r="F21" i="1" s="1"/>
  <c r="E20" i="1"/>
  <c r="C20" i="1"/>
  <c r="F20" i="1" s="1"/>
  <c r="F19" i="1"/>
  <c r="E19" i="1"/>
  <c r="D19" i="1"/>
  <c r="C18" i="1"/>
  <c r="F18" i="1" s="1"/>
  <c r="C17" i="1"/>
  <c r="C12" i="1"/>
  <c r="C25" i="1" s="1"/>
  <c r="C11" i="1"/>
  <c r="D20" i="1" l="1"/>
  <c r="D21" i="1"/>
  <c r="D22" i="1"/>
  <c r="D32" i="1"/>
  <c r="D41" i="1" s="1"/>
  <c r="C39" i="2"/>
  <c r="D12" i="3"/>
  <c r="C24" i="3"/>
  <c r="D24" i="3" s="1"/>
  <c r="C26" i="3"/>
  <c r="E24" i="3"/>
  <c r="D34" i="3"/>
  <c r="D25" i="3"/>
  <c r="E25" i="3"/>
  <c r="C23" i="3"/>
  <c r="D23" i="3" s="1"/>
  <c r="E23" i="3"/>
  <c r="E27" i="3" s="1"/>
  <c r="E28" i="3" s="1"/>
  <c r="C28" i="3" s="1"/>
  <c r="D28" i="3" s="1"/>
  <c r="C26" i="2"/>
  <c r="C23" i="2"/>
  <c r="D23" i="2" s="1"/>
  <c r="E23" i="2"/>
  <c r="C25" i="2"/>
  <c r="C24" i="2"/>
  <c r="D24" i="2" s="1"/>
  <c r="E24" i="2"/>
  <c r="E25" i="1"/>
  <c r="F25" i="1"/>
  <c r="D25" i="1"/>
  <c r="F17" i="1"/>
  <c r="E18" i="1"/>
  <c r="D12" i="1"/>
  <c r="E17" i="1"/>
  <c r="C23" i="1"/>
  <c r="C27" i="1" s="1"/>
  <c r="E23" i="1"/>
  <c r="C24" i="1"/>
  <c r="E24" i="1"/>
  <c r="D27" i="3" l="1"/>
  <c r="D38" i="3" s="1"/>
  <c r="C27" i="3"/>
  <c r="D25" i="2"/>
  <c r="D27" i="2" s="1"/>
  <c r="D41" i="2" s="1"/>
  <c r="E25" i="2"/>
  <c r="E27" i="2" s="1"/>
  <c r="E28" i="2" s="1"/>
  <c r="C28" i="2" s="1"/>
  <c r="D28" i="2" s="1"/>
  <c r="C27" i="2"/>
  <c r="F24" i="1"/>
  <c r="D24" i="1"/>
  <c r="F23" i="1"/>
  <c r="D23" i="1"/>
  <c r="D27" i="1" s="1"/>
  <c r="E27" i="1"/>
  <c r="F27" i="1"/>
  <c r="F28" i="1" s="1"/>
  <c r="E28" i="1" l="1"/>
  <c r="C28" i="1"/>
  <c r="D28" i="1" s="1"/>
</calcChain>
</file>

<file path=xl/sharedStrings.xml><?xml version="1.0" encoding="utf-8"?>
<sst xmlns="http://schemas.openxmlformats.org/spreadsheetml/2006/main" count="192" uniqueCount="83">
  <si>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</si>
  <si>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В. Кащеевой, 16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</si>
  <si>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</si>
  <si>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</si>
  <si>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</si>
  <si>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</si>
  <si>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</si>
  <si>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</si>
  <si>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</si>
  <si>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</si>
  <si>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</si>
  <si>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</si>
  <si>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</si>
  <si>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</si>
  <si>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</si>
  <si>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</si>
  <si>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Содержание жилого помещения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</si>
  <si>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</si>
  <si>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</si>
  <si>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</si>
  <si>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</si>
  <si>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</si>
  <si>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</si>
  <si>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</si>
  <si>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</si>
  <si>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</si>
  <si>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</si>
  <si>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</si>
  <si>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</si>
  <si>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</si>
  <si>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</si>
  <si>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</si>
  <si>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</si>
  <si>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</si>
  <si>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</si>
  <si>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</si>
  <si>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</si>
  <si>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</si>
  <si>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</si>
  <si>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</si>
  <si>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</si>
  <si>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</si>
  <si>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</si>
  <si>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Диагностика лифтов-5шт</t>
  </si>
  <si>
    <t>3.2.</t>
  </si>
  <si>
    <t>Последиагностический  ремонт лифтов</t>
  </si>
  <si>
    <t>3.3.</t>
  </si>
  <si>
    <t>Дезинфекция мусороствола, мусорокамер</t>
  </si>
  <si>
    <t>3.4.</t>
  </si>
  <si>
    <t>Поромывка, опресовка ОС</t>
  </si>
  <si>
    <t>3.5.</t>
  </si>
  <si>
    <t>Поверка ОПУ</t>
  </si>
  <si>
    <t>3.6.</t>
  </si>
  <si>
    <t>Ремонт межпанельных швов 30п.м.</t>
  </si>
  <si>
    <t>3.7.</t>
  </si>
  <si>
    <t>Ремонт кровли 150 кв.м.</t>
  </si>
  <si>
    <t>3.8.</t>
  </si>
  <si>
    <t>Ремонт входов в подъезды 5 шт.</t>
  </si>
  <si>
    <t>3.9.</t>
  </si>
  <si>
    <t>Асфальтирование (отмостка) 10 кв.м.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</si>
  <si>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</si>
  <si>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</si>
  <si>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</si>
  <si>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</si>
  <si>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</si>
  <si>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</si>
  <si>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</si>
  <si>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</si>
  <si>
    <t xml:space="preserve">Дезинфекция мусороствола, мусорокамер </t>
  </si>
  <si>
    <t>Очистка подвалов и технического этажа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</si>
  <si>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</si>
  <si>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                                  В. Кащеевой, 16</t>
  </si>
  <si>
    <t>Ремонт входов в подъезды с 1 по 5 под.</t>
  </si>
  <si>
    <t>Поверка хвс, гвс, отопление</t>
  </si>
  <si>
    <t>Установка энергосберегающего освещения</t>
  </si>
  <si>
    <t xml:space="preserve">Ремонт межпанельных швов </t>
  </si>
  <si>
    <t xml:space="preserve">Ремонт кровли </t>
  </si>
  <si>
    <t>Ремонт подъездов1,3,5</t>
  </si>
  <si>
    <t>Диагностика, последиагностический ремонт лифтов с 1-5под</t>
  </si>
  <si>
    <t>Диагностика лифтов</t>
  </si>
  <si>
    <t>Последиагностический ремонт лифтов с 1-5под</t>
  </si>
  <si>
    <t>Измерения и испытания в электроустановке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</si>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</sst>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6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6" xfId="0" applyFont="1" applyBorder="1" applyAlignment="1" applyProtection="1"/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wrapText="1"/>
    </xf>
    <xf numFmtId="2" fontId="4" fillId="0" borderId="9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wrapText="1"/>
    </xf>
    <xf numFmtId="2" fontId="7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vertical="center"/>
      <protection locked="0"/>
    </xf>
    <xf numFmtId="2" fontId="2" fillId="0" borderId="0" xfId="0" applyNumberFormat="1" applyFo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2" fontId="4" fillId="0" borderId="2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0" fontId="2" fillId="0" borderId="0" xfId="0" applyFont="1" applyBorder="1" applyProtection="1"/>
    <xf numFmtId="49" fontId="1" fillId="0" borderId="0" xfId="0" applyNumberFormat="1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Border="1" applyProtection="1"/>
    <xf numFmtId="49" fontId="13" fillId="0" borderId="1" xfId="0" applyNumberFormat="1" applyFont="1" applyBorder="1" applyAlignment="1" applyProtection="1">
      <alignment readingOrder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49" fontId="13" fillId="0" borderId="2" xfId="0" applyNumberFormat="1" applyFont="1" applyBorder="1" applyAlignment="1" applyProtection="1">
      <alignment readingOrder="1"/>
    </xf>
    <xf numFmtId="0" fontId="13" fillId="0" borderId="3" xfId="0" applyFont="1" applyBorder="1" applyAlignment="1" applyProtection="1">
      <alignment horizontal="left" readingOrder="1"/>
    </xf>
    <xf numFmtId="0" fontId="11" fillId="0" borderId="4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2" fontId="13" fillId="0" borderId="3" xfId="0" applyNumberFormat="1" applyFont="1" applyBorder="1" applyAlignment="1" applyProtection="1">
      <alignment horizontal="left" vertical="center"/>
    </xf>
    <xf numFmtId="2" fontId="13" fillId="0" borderId="4" xfId="0" applyNumberFormat="1" applyFont="1" applyBorder="1" applyAlignment="1" applyProtection="1">
      <alignment horizontal="left" vertical="center"/>
    </xf>
    <xf numFmtId="2" fontId="13" fillId="0" borderId="5" xfId="0" applyNumberFormat="1" applyFont="1" applyBorder="1" applyAlignment="1" applyProtection="1">
      <alignment horizontal="left" vertical="center"/>
    </xf>
    <xf numFmtId="0" fontId="15" fillId="0" borderId="2" xfId="0" applyFont="1" applyFill="1" applyBorder="1" applyProtection="1"/>
    <xf numFmtId="2" fontId="11" fillId="0" borderId="2" xfId="0" applyNumberFormat="1" applyFont="1" applyBorder="1" applyAlignment="1" applyProtection="1">
      <alignment horizontal="left"/>
    </xf>
    <xf numFmtId="0" fontId="16" fillId="0" borderId="2" xfId="0" applyFont="1" applyBorder="1" applyProtection="1"/>
    <xf numFmtId="0" fontId="11" fillId="0" borderId="2" xfId="0" applyFont="1" applyBorder="1" applyProtection="1"/>
    <xf numFmtId="0" fontId="16" fillId="0" borderId="2" xfId="0" applyFont="1" applyBorder="1" applyAlignment="1" applyProtection="1">
      <alignment horizontal="left"/>
    </xf>
    <xf numFmtId="49" fontId="14" fillId="0" borderId="1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1" fillId="0" borderId="4" xfId="0" applyFont="1" applyBorder="1" applyAlignment="1" applyProtection="1"/>
    <xf numFmtId="0" fontId="17" fillId="0" borderId="7" xfId="0" applyFont="1" applyBorder="1" applyAlignment="1" applyProtection="1">
      <alignment horizontal="center" vertical="center" wrapText="1" readingOrder="1"/>
    </xf>
    <xf numFmtId="49" fontId="15" fillId="0" borderId="3" xfId="0" applyNumberFormat="1" applyFont="1" applyBorder="1" applyProtection="1"/>
    <xf numFmtId="0" fontId="15" fillId="0" borderId="2" xfId="0" applyNumberFormat="1" applyFont="1" applyBorder="1" applyAlignment="1" applyProtection="1">
      <alignment wrapText="1"/>
    </xf>
    <xf numFmtId="2" fontId="15" fillId="0" borderId="2" xfId="0" applyNumberFormat="1" applyFont="1" applyBorder="1" applyAlignment="1" applyProtection="1">
      <alignment horizontal="center"/>
    </xf>
    <xf numFmtId="49" fontId="15" fillId="0" borderId="2" xfId="0" applyNumberFormat="1" applyFont="1" applyBorder="1" applyProtection="1"/>
    <xf numFmtId="49" fontId="15" fillId="0" borderId="2" xfId="0" applyNumberFormat="1" applyFont="1" applyBorder="1" applyAlignment="1" applyProtection="1">
      <alignment wrapText="1"/>
    </xf>
    <xf numFmtId="49" fontId="15" fillId="0" borderId="2" xfId="0" applyNumberFormat="1" applyFont="1" applyBorder="1" applyProtection="1">
      <protection locked="0"/>
    </xf>
    <xf numFmtId="2" fontId="15" fillId="0" borderId="2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wrapText="1"/>
      <protection locked="0"/>
    </xf>
    <xf numFmtId="2" fontId="15" fillId="2" borderId="2" xfId="0" applyNumberFormat="1" applyFont="1" applyFill="1" applyBorder="1" applyAlignment="1" applyProtection="1">
      <alignment horizontal="center"/>
    </xf>
    <xf numFmtId="0" fontId="18" fillId="0" borderId="0" xfId="0" applyFont="1" applyProtection="1"/>
    <xf numFmtId="49" fontId="15" fillId="0" borderId="2" xfId="0" applyNumberFormat="1" applyFont="1" applyBorder="1" applyAlignment="1" applyProtection="1">
      <alignment vertical="center" wrapText="1"/>
      <protection locked="0"/>
    </xf>
    <xf numFmtId="2" fontId="15" fillId="0" borderId="2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49" fontId="14" fillId="0" borderId="2" xfId="0" applyNumberFormat="1" applyFont="1" applyBorder="1" applyProtection="1">
      <protection locked="0"/>
    </xf>
    <xf numFmtId="2" fontId="14" fillId="0" borderId="2" xfId="0" applyNumberFormat="1" applyFont="1" applyBorder="1" applyAlignment="1" applyProtection="1">
      <alignment horizontal="center"/>
    </xf>
    <xf numFmtId="0" fontId="19" fillId="0" borderId="0" xfId="0" applyFont="1" applyProtection="1"/>
    <xf numFmtId="49" fontId="15" fillId="3" borderId="2" xfId="0" applyNumberFormat="1" applyFont="1" applyFill="1" applyBorder="1" applyAlignment="1" applyProtection="1">
      <alignment wrapText="1"/>
      <protection locked="0"/>
    </xf>
    <xf numFmtId="2" fontId="15" fillId="3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vertical="center"/>
      <protection locked="0"/>
    </xf>
    <xf numFmtId="2" fontId="15" fillId="2" borderId="2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vertical="top" wrapText="1"/>
    </xf>
    <xf numFmtId="49" fontId="14" fillId="0" borderId="2" xfId="0" applyNumberFormat="1" applyFont="1" applyBorder="1" applyAlignment="1" applyProtection="1">
      <alignment wrapText="1"/>
    </xf>
    <xf numFmtId="2" fontId="12" fillId="0" borderId="0" xfId="0" applyNumberFormat="1" applyFont="1" applyProtection="1"/>
    <xf numFmtId="49" fontId="15" fillId="3" borderId="2" xfId="0" applyNumberFormat="1" applyFont="1" applyFill="1" applyBorder="1" applyAlignment="1" applyProtection="1">
      <alignment horizontal="left" vertical="center" wrapText="1"/>
    </xf>
    <xf numFmtId="2" fontId="14" fillId="0" borderId="2" xfId="0" applyNumberFormat="1" applyFont="1" applyBorder="1" applyAlignment="1" applyProtection="1">
      <alignment horizontal="center" vertical="center"/>
    </xf>
    <xf numFmtId="2" fontId="14" fillId="0" borderId="2" xfId="0" applyNumberFormat="1" applyFont="1" applyBorder="1" applyAlignment="1" applyProtection="1"/>
    <xf numFmtId="49" fontId="15" fillId="0" borderId="0" xfId="0" applyNumberFormat="1" applyFont="1" applyProtection="1"/>
    <xf numFmtId="2" fontId="15" fillId="0" borderId="0" xfId="0" applyNumberFormat="1" applyFont="1" applyProtection="1"/>
    <xf numFmtId="2" fontId="14" fillId="0" borderId="0" xfId="0" applyNumberFormat="1" applyFont="1" applyProtection="1"/>
    <xf numFmtId="49" fontId="14" fillId="0" borderId="0" xfId="0" applyNumberFormat="1" applyFont="1" applyAlignment="1" applyProtection="1">
      <alignment wrapText="1"/>
    </xf>
    <xf numFmtId="2" fontId="14" fillId="0" borderId="0" xfId="0" applyNumberFormat="1" applyFont="1" applyAlignment="1" applyProtection="1">
      <alignment horizontal="center" vertical="center"/>
    </xf>
    <xf numFmtId="49" fontId="20" fillId="0" borderId="0" xfId="0" applyNumberFormat="1" applyFont="1" applyProtection="1"/>
    <xf numFmtId="49" fontId="15" fillId="0" borderId="0" xfId="0" applyNumberFormat="1" applyFont="1" applyAlignment="1" applyProtection="1">
      <alignment horizontal="left"/>
    </xf>
    <xf numFmtId="2" fontId="11" fillId="0" borderId="0" xfId="0" applyNumberFormat="1" applyFont="1" applyProtection="1"/>
    <xf numFmtId="2" fontId="20" fillId="0" borderId="0" xfId="0" applyNumberFormat="1" applyFont="1" applyProtection="1"/>
    <xf numFmtId="49" fontId="11" fillId="0" borderId="0" xfId="0" applyNumberFormat="1" applyFont="1" applyProtection="1"/>
    <xf numFmtId="2" fontId="16" fillId="0" borderId="2" xfId="0" applyNumberFormat="1" applyFont="1" applyBorder="1" applyAlignment="1" applyProtection="1">
      <alignment horizontal="left"/>
    </xf>
    <xf numFmtId="49" fontId="11" fillId="0" borderId="0" xfId="0" applyNumberFormat="1" applyFont="1" applyBorder="1" applyProtection="1"/>
    <xf numFmtId="2" fontId="11" fillId="0" borderId="0" xfId="0" applyNumberFormat="1" applyFont="1" applyBorder="1" applyProtection="1"/>
    <xf numFmtId="0" fontId="21" fillId="0" borderId="0" xfId="0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12" fillId="2" borderId="0" xfId="0" applyFont="1" applyFill="1" applyProtection="1"/>
    <xf numFmtId="2" fontId="13" fillId="0" borderId="3" xfId="0" applyNumberFormat="1" applyFont="1" applyBorder="1" applyAlignment="1" applyProtection="1">
      <alignment horizontal="left" vertical="center"/>
    </xf>
    <xf numFmtId="2" fontId="13" fillId="0" borderId="4" xfId="0" applyNumberFormat="1" applyFont="1" applyBorder="1" applyAlignment="1" applyProtection="1">
      <alignment horizontal="left" vertical="center"/>
    </xf>
    <xf numFmtId="2" fontId="13" fillId="0" borderId="5" xfId="0" applyNumberFormat="1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center" vertical="center" wrapText="1" readingOrder="1"/>
    </xf>
    <xf numFmtId="49" fontId="15" fillId="2" borderId="2" xfId="0" applyNumberFormat="1" applyFont="1" applyFill="1" applyBorder="1" applyProtection="1">
      <protection locked="0"/>
    </xf>
    <xf numFmtId="49" fontId="15" fillId="2" borderId="2" xfId="0" applyNumberFormat="1" applyFont="1" applyFill="1" applyBorder="1" applyAlignment="1" applyProtection="1">
      <alignment wrapText="1"/>
      <protection locked="0"/>
    </xf>
    <xf numFmtId="49" fontId="15" fillId="2" borderId="2" xfId="0" applyNumberFormat="1" applyFont="1" applyFill="1" applyBorder="1" applyAlignment="1" applyProtection="1">
      <alignment vertical="center"/>
      <protection locked="0"/>
    </xf>
    <xf numFmtId="49" fontId="15" fillId="2" borderId="3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2" fontId="4" fillId="0" borderId="1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0" fontId="7" fillId="0" borderId="7" xfId="0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</xf>
    <xf numFmtId="2" fontId="14" fillId="0" borderId="6" xfId="0" applyNumberFormat="1" applyFont="1" applyBorder="1" applyAlignment="1" applyProtection="1">
      <alignment horizontal="center" vertical="center" wrapText="1"/>
    </xf>
    <xf numFmtId="2" fontId="14" fillId="0" borderId="10" xfId="0" applyNumberFormat="1" applyFont="1" applyBorder="1" applyAlignment="1" applyProtection="1">
      <alignment horizontal="center" vertical="center" wrapText="1"/>
    </xf>
    <xf numFmtId="2" fontId="14" fillId="0" borderId="11" xfId="0" applyNumberFormat="1" applyFont="1" applyBorder="1" applyAlignment="1" applyProtection="1">
      <alignment horizontal="center" vertical="center" wrapText="1"/>
    </xf>
    <xf numFmtId="2" fontId="14" fillId="0" borderId="12" xfId="0" applyNumberFormat="1" applyFont="1" applyBorder="1" applyAlignment="1" applyProtection="1">
      <alignment horizontal="center" vertical="center" wrapText="1"/>
    </xf>
    <xf numFmtId="2" fontId="14" fillId="0" borderId="13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wrapText="1"/>
    </xf>
    <xf numFmtId="0" fontId="13" fillId="0" borderId="2" xfId="0" applyFont="1" applyBorder="1" applyAlignment="1" applyProtection="1">
      <alignment readingOrder="1"/>
    </xf>
    <xf numFmtId="0" fontId="11" fillId="0" borderId="2" xfId="0" applyFont="1" applyBorder="1" applyAlignment="1" applyProtection="1"/>
    <xf numFmtId="0" fontId="13" fillId="0" borderId="2" xfId="0" applyFont="1" applyBorder="1" applyAlignment="1" applyProtection="1">
      <alignment horizontal="left" readingOrder="1"/>
    </xf>
    <xf numFmtId="0" fontId="11" fillId="0" borderId="2" xfId="0" applyFont="1" applyBorder="1" applyAlignment="1" applyProtection="1">
      <alignment horizontal="left"/>
    </xf>
    <xf numFmtId="2" fontId="13" fillId="0" borderId="3" xfId="0" applyNumberFormat="1" applyFont="1" applyBorder="1" applyAlignment="1" applyProtection="1">
      <alignment horizontal="left" vertical="center"/>
    </xf>
    <xf numFmtId="2" fontId="13" fillId="0" borderId="4" xfId="0" applyNumberFormat="1" applyFont="1" applyBorder="1" applyAlignment="1" applyProtection="1">
      <alignment horizontal="left" vertical="center"/>
    </xf>
    <xf numFmtId="2" fontId="13" fillId="0" borderId="5" xfId="0" applyNumberFormat="1" applyFont="1" applyBorder="1" applyAlignment="1" applyProtection="1">
      <alignment horizontal="left" vertical="center"/>
    </xf>
    <xf numFmtId="49" fontId="14" fillId="0" borderId="2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49" fontId="14" fillId="0" borderId="7" xfId="0" applyNumberFormat="1" applyFont="1" applyBorder="1" applyAlignment="1" applyProtection="1">
      <alignment horizontal="center" vertical="center"/>
    </xf>
    <xf numFmtId="49" fontId="14" fillId="0" borderId="8" xfId="0" applyNumberFormat="1" applyFont="1" applyBorder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 wrapText="1" readingOrder="1"/>
    </xf>
    <xf numFmtId="49" fontId="13" fillId="0" borderId="8" xfId="0" applyNumberFormat="1" applyFont="1" applyBorder="1" applyAlignment="1" applyProtection="1">
      <alignment horizontal="center" vertical="center" wrapText="1" readingOrder="1"/>
    </xf>
    <xf numFmtId="0" fontId="17" fillId="0" borderId="7" xfId="0" applyFont="1" applyBorder="1" applyAlignment="1" applyProtection="1">
      <alignment horizontal="center" vertical="center" wrapText="1" readingOrder="1"/>
    </xf>
    <xf numFmtId="0" fontId="17" fillId="0" borderId="8" xfId="0" applyFont="1" applyBorder="1" applyAlignment="1" applyProtection="1">
      <alignment horizontal="center" vertical="center" wrapText="1" readingOrder="1"/>
    </xf>
    <xf numFmtId="0" fontId="17" fillId="0" borderId="3" xfId="0" applyFont="1" applyBorder="1" applyAlignment="1" applyProtection="1">
      <alignment horizontal="center" vertical="center" wrapText="1" readingOrder="1"/>
    </xf>
    <xf numFmtId="0" fontId="17" fillId="0" borderId="5" xfId="0" applyFont="1" applyBorder="1" applyAlignment="1" applyProtection="1">
      <alignment horizontal="center" vertical="center" wrapText="1" readingOrder="1"/>
    </xf>
    <xf numFmtId="49" fontId="14" fillId="0" borderId="3" xfId="0" applyNumberFormat="1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74395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74395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7715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67715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4201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97217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4201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972175" y="21526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8743950" y="270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972175" y="21526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743950" y="270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1510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1510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5805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5805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58050" y="1771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58050" y="1771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51510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51510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5805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58050" y="17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58050" y="1771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10125" y="14382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58050" y="1771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22" zoomScale="80" zoomScaleNormal="80" workbookViewId="0">
      <selection activeCell="A2" sqref="A2:G12"/>
    </sheetView>
  </sheetViews>
  <sheetFormatPr defaultColWidth="8.85546875" defaultRowHeight="18.75" x14ac:dyDescent="0.3"/>
  <cols>
    <col min="1" max="1" width="5" style="1" customWidth="1"/>
    <col min="2" max="2" width="69.7109375" style="1" customWidth="1"/>
    <col min="3" max="3" width="13.7109375" style="1" customWidth="1"/>
    <col min="4" max="4" width="11.5703125" style="1" customWidth="1"/>
    <col min="5" max="5" width="15.140625" style="1" customWidth="1"/>
    <col min="6" max="6" width="16" style="1" customWidth="1"/>
    <col min="7" max="7" width="24" style="5" customWidth="1"/>
    <col min="8" max="8" width="11.140625" style="2" customWidth="1"/>
    <col min="9" max="9" width="12.85546875" style="2" customWidth="1"/>
    <col min="10" max="16384" width="8.85546875" style="2"/>
  </cols>
  <sheetData>
    <row r="1" spans="1:7" x14ac:dyDescent="0.3">
      <c r="E1" s="157" t="s">
        <v>0</v>
      </c>
      <c r="F1" s="157"/>
      <c r="G1" s="157"/>
    </row>
    <row r="2" spans="1:7" ht="38.25" customHeight="1" x14ac:dyDescent="0.35">
      <c r="A2" s="158" t="s">
        <v>1</v>
      </c>
      <c r="B2" s="158"/>
      <c r="C2" s="158"/>
      <c r="D2" s="158"/>
      <c r="E2" s="158"/>
      <c r="F2" s="158"/>
      <c r="G2" s="158"/>
    </row>
    <row r="3" spans="1:7" ht="19.5" x14ac:dyDescent="0.35">
      <c r="B3" s="3"/>
      <c r="C3" s="4"/>
      <c r="D3" s="4"/>
      <c r="E3" s="4"/>
      <c r="F3" s="4"/>
    </row>
    <row r="4" spans="1:7" ht="19.5" x14ac:dyDescent="0.35">
      <c r="B4" s="6" t="s">
        <v>2</v>
      </c>
      <c r="C4" s="159" t="s">
        <v>3</v>
      </c>
      <c r="D4" s="160"/>
      <c r="E4" s="160"/>
      <c r="F4" s="7"/>
    </row>
    <row r="5" spans="1:7" ht="19.5" x14ac:dyDescent="0.35">
      <c r="B5" s="6" t="s">
        <v>4</v>
      </c>
      <c r="C5" s="161">
        <v>5</v>
      </c>
      <c r="D5" s="162"/>
      <c r="E5" s="162"/>
      <c r="F5" s="8"/>
    </row>
    <row r="6" spans="1:7" ht="19.5" x14ac:dyDescent="0.35">
      <c r="B6" s="9" t="s">
        <v>5</v>
      </c>
      <c r="C6" s="161">
        <v>9788.1</v>
      </c>
      <c r="D6" s="162"/>
      <c r="E6" s="162"/>
      <c r="F6" s="8"/>
    </row>
    <row r="7" spans="1:7" ht="19.5" x14ac:dyDescent="0.35">
      <c r="B7" s="9" t="s">
        <v>6</v>
      </c>
      <c r="C7" s="10">
        <v>1063</v>
      </c>
      <c r="D7" s="11"/>
      <c r="E7" s="12"/>
      <c r="F7" s="8"/>
    </row>
    <row r="8" spans="1:7" ht="39" x14ac:dyDescent="0.3">
      <c r="B8" s="13" t="s">
        <v>7</v>
      </c>
      <c r="C8" s="154"/>
      <c r="D8" s="155"/>
      <c r="E8" s="156"/>
      <c r="F8" s="14"/>
    </row>
    <row r="9" spans="1:7" ht="19.5" x14ac:dyDescent="0.3">
      <c r="B9" s="15" t="s">
        <v>8</v>
      </c>
      <c r="C9" s="16">
        <v>701146</v>
      </c>
      <c r="D9" s="17"/>
      <c r="E9" s="18"/>
      <c r="F9" s="14"/>
    </row>
    <row r="10" spans="1:7" x14ac:dyDescent="0.3">
      <c r="B10" s="19" t="s">
        <v>9</v>
      </c>
      <c r="C10" s="20">
        <v>9.5</v>
      </c>
      <c r="D10" s="21"/>
      <c r="E10" s="22"/>
    </row>
    <row r="11" spans="1:7" x14ac:dyDescent="0.3">
      <c r="B11" s="19" t="s">
        <v>10</v>
      </c>
      <c r="C11" s="23">
        <f>12*D44</f>
        <v>39600</v>
      </c>
      <c r="D11" s="21"/>
      <c r="E11" s="22"/>
    </row>
    <row r="12" spans="1:7" x14ac:dyDescent="0.3">
      <c r="B12" s="19" t="s">
        <v>11</v>
      </c>
      <c r="C12" s="24">
        <f>C6*C10*12</f>
        <v>1115843.3999999999</v>
      </c>
      <c r="D12" s="21">
        <f>C12/12</f>
        <v>92986.95</v>
      </c>
      <c r="E12" s="22"/>
    </row>
    <row r="13" spans="1:7" x14ac:dyDescent="0.3">
      <c r="A13" s="171"/>
      <c r="B13" s="172"/>
      <c r="C13" s="172"/>
      <c r="D13" s="172"/>
      <c r="E13" s="160"/>
      <c r="F13" s="160"/>
      <c r="G13" s="160"/>
    </row>
    <row r="14" spans="1:7" x14ac:dyDescent="0.3">
      <c r="A14" s="25"/>
      <c r="B14" s="26"/>
      <c r="C14" s="26"/>
      <c r="D14" s="27"/>
      <c r="E14" s="28"/>
      <c r="F14" s="29"/>
      <c r="G14" s="29"/>
    </row>
    <row r="15" spans="1:7" x14ac:dyDescent="0.3">
      <c r="A15" s="173" t="s">
        <v>12</v>
      </c>
      <c r="B15" s="175" t="s">
        <v>13</v>
      </c>
      <c r="C15" s="177" t="s">
        <v>14</v>
      </c>
      <c r="D15" s="179" t="s">
        <v>15</v>
      </c>
      <c r="E15" s="180"/>
      <c r="F15" s="177" t="s">
        <v>16</v>
      </c>
      <c r="G15" s="181" t="s">
        <v>17</v>
      </c>
    </row>
    <row r="16" spans="1:7" ht="75" x14ac:dyDescent="0.3">
      <c r="A16" s="174"/>
      <c r="B16" s="176"/>
      <c r="C16" s="178"/>
      <c r="D16" s="30" t="s">
        <v>18</v>
      </c>
      <c r="E16" s="30" t="s">
        <v>19</v>
      </c>
      <c r="F16" s="178"/>
      <c r="G16" s="182"/>
    </row>
    <row r="17" spans="1:7" x14ac:dyDescent="0.3">
      <c r="A17" s="31" t="s">
        <v>20</v>
      </c>
      <c r="B17" s="32" t="s">
        <v>21</v>
      </c>
      <c r="C17" s="33">
        <f>D17*C6</f>
        <v>55204.883999999998</v>
      </c>
      <c r="D17" s="33">
        <v>5.64</v>
      </c>
      <c r="E17" s="33">
        <f>C17*12</f>
        <v>662458.60800000001</v>
      </c>
      <c r="F17" s="33">
        <f>C17*12</f>
        <v>662458.60800000001</v>
      </c>
      <c r="G17" s="34"/>
    </row>
    <row r="18" spans="1:7" x14ac:dyDescent="0.3">
      <c r="A18" s="35" t="s">
        <v>22</v>
      </c>
      <c r="B18" s="36" t="s">
        <v>23</v>
      </c>
      <c r="C18" s="33">
        <f>0.67*C6</f>
        <v>6558.027000000001</v>
      </c>
      <c r="D18" s="33">
        <v>0.67</v>
      </c>
      <c r="E18" s="33">
        <f>C18*12</f>
        <v>78696.324000000008</v>
      </c>
      <c r="F18" s="33">
        <f t="shared" ref="F18:F26" si="0">C18*12</f>
        <v>78696.324000000008</v>
      </c>
      <c r="G18" s="37"/>
    </row>
    <row r="19" spans="1:7" x14ac:dyDescent="0.3">
      <c r="A19" s="35" t="s">
        <v>24</v>
      </c>
      <c r="B19" s="36" t="s">
        <v>25</v>
      </c>
      <c r="C19" s="33">
        <v>1350</v>
      </c>
      <c r="D19" s="33">
        <f>C19/C6</f>
        <v>0.13792257945873049</v>
      </c>
      <c r="E19" s="33">
        <f>C19*12</f>
        <v>16200</v>
      </c>
      <c r="F19" s="33">
        <f t="shared" si="0"/>
        <v>16200</v>
      </c>
      <c r="G19" s="37"/>
    </row>
    <row r="20" spans="1:7" x14ac:dyDescent="0.3">
      <c r="A20" s="38" t="s">
        <v>26</v>
      </c>
      <c r="B20" s="22" t="s">
        <v>27</v>
      </c>
      <c r="C20" s="33">
        <f>E20/12</f>
        <v>138.75</v>
      </c>
      <c r="D20" s="33">
        <f>C20/C6</f>
        <v>1.4175376222147301E-2</v>
      </c>
      <c r="E20" s="37">
        <f>333*5</f>
        <v>1665</v>
      </c>
      <c r="F20" s="33">
        <f t="shared" si="0"/>
        <v>1665</v>
      </c>
      <c r="G20" s="37"/>
    </row>
    <row r="21" spans="1:7" x14ac:dyDescent="0.3">
      <c r="A21" s="38" t="s">
        <v>28</v>
      </c>
      <c r="B21" s="39" t="s">
        <v>29</v>
      </c>
      <c r="C21" s="33">
        <f t="shared" ref="C21" si="1">E21/12</f>
        <v>208.17083333333335</v>
      </c>
      <c r="D21" s="40">
        <f>C21/C6</f>
        <v>2.126774688993097E-2</v>
      </c>
      <c r="E21" s="33">
        <f>C7*2.35</f>
        <v>2498.0500000000002</v>
      </c>
      <c r="F21" s="33">
        <f>C21*12</f>
        <v>2498.0500000000002</v>
      </c>
      <c r="G21" s="37"/>
    </row>
    <row r="22" spans="1:7" x14ac:dyDescent="0.3">
      <c r="A22" s="38" t="s">
        <v>30</v>
      </c>
      <c r="B22" s="39" t="s">
        <v>31</v>
      </c>
      <c r="C22" s="33">
        <f>E22/12</f>
        <v>143.50500000000002</v>
      </c>
      <c r="D22" s="40">
        <f>C22/C6</f>
        <v>1.4661170196463054E-2</v>
      </c>
      <c r="E22" s="33">
        <f>C7*1.62</f>
        <v>1722.0600000000002</v>
      </c>
      <c r="F22" s="33">
        <f>C22*12</f>
        <v>1722.0600000000004</v>
      </c>
      <c r="G22" s="37"/>
    </row>
    <row r="23" spans="1:7" s="41" customFormat="1" x14ac:dyDescent="0.3">
      <c r="A23" s="38" t="s">
        <v>32</v>
      </c>
      <c r="B23" s="39" t="s">
        <v>33</v>
      </c>
      <c r="C23" s="33">
        <f>C12*12%/12</f>
        <v>11158.433999999999</v>
      </c>
      <c r="D23" s="33">
        <f>C23/C6</f>
        <v>1.1399999999999999</v>
      </c>
      <c r="E23" s="37">
        <f>C12*12%</f>
        <v>133901.20799999998</v>
      </c>
      <c r="F23" s="33">
        <f t="shared" si="0"/>
        <v>133901.20799999998</v>
      </c>
      <c r="G23" s="37"/>
    </row>
    <row r="24" spans="1:7" ht="37.5" x14ac:dyDescent="0.3">
      <c r="A24" s="38" t="s">
        <v>34</v>
      </c>
      <c r="B24" s="39" t="s">
        <v>35</v>
      </c>
      <c r="C24" s="33">
        <f>C12*0.9%/12</f>
        <v>836.88254999999992</v>
      </c>
      <c r="D24" s="33">
        <f>C24/C6</f>
        <v>8.5499999999999993E-2</v>
      </c>
      <c r="E24" s="37">
        <f>C12*0.9%</f>
        <v>10042.5906</v>
      </c>
      <c r="F24" s="33">
        <f t="shared" si="0"/>
        <v>10042.5906</v>
      </c>
      <c r="G24" s="37"/>
    </row>
    <row r="25" spans="1:7" s="41" customFormat="1" x14ac:dyDescent="0.3">
      <c r="A25" s="38" t="s">
        <v>36</v>
      </c>
      <c r="B25" s="39" t="s">
        <v>37</v>
      </c>
      <c r="C25" s="33">
        <f>C12*2.5%/12</f>
        <v>2324.6737499999999</v>
      </c>
      <c r="D25" s="33">
        <f>C25/C6</f>
        <v>0.23749999999999999</v>
      </c>
      <c r="E25" s="37">
        <f>C25*12</f>
        <v>27896.084999999999</v>
      </c>
      <c r="F25" s="33">
        <f t="shared" si="0"/>
        <v>27896.084999999999</v>
      </c>
      <c r="G25" s="37"/>
    </row>
    <row r="26" spans="1:7" s="45" customFormat="1" x14ac:dyDescent="0.3">
      <c r="A26" s="38" t="s">
        <v>38</v>
      </c>
      <c r="B26" s="42" t="s">
        <v>39</v>
      </c>
      <c r="C26" s="43">
        <f>E26/12</f>
        <v>584.2883333333333</v>
      </c>
      <c r="D26" s="43">
        <f>E26/C6/12</f>
        <v>5.969374376368583E-2</v>
      </c>
      <c r="E26" s="44">
        <f>C9*1%</f>
        <v>7011.46</v>
      </c>
      <c r="F26" s="33">
        <f t="shared" si="0"/>
        <v>7011.4599999999991</v>
      </c>
      <c r="G26" s="44"/>
    </row>
    <row r="27" spans="1:7" s="49" customFormat="1" x14ac:dyDescent="0.3">
      <c r="A27" s="46"/>
      <c r="B27" s="21" t="s">
        <v>40</v>
      </c>
      <c r="C27" s="47">
        <f>SUM(C17:C26)</f>
        <v>78507.615466666655</v>
      </c>
      <c r="D27" s="47">
        <f>SUM(D17:D26)</f>
        <v>8.0207206165309568</v>
      </c>
      <c r="E27" s="47">
        <f>SUM(E17:E26)</f>
        <v>942091.38560000004</v>
      </c>
      <c r="F27" s="47">
        <f>SUM(F17:F26)</f>
        <v>942091.38560000004</v>
      </c>
      <c r="G27" s="48"/>
    </row>
    <row r="28" spans="1:7" ht="37.5" x14ac:dyDescent="0.3">
      <c r="A28" s="38"/>
      <c r="B28" s="50" t="s">
        <v>41</v>
      </c>
      <c r="C28" s="51">
        <f>F28/12</f>
        <v>14479.334533333322</v>
      </c>
      <c r="D28" s="51">
        <f>C28/C6</f>
        <v>1.4792793834690412</v>
      </c>
      <c r="E28" s="51">
        <f>F28</f>
        <v>173752.01439999987</v>
      </c>
      <c r="F28" s="51">
        <f>C12-F27</f>
        <v>173752.01439999987</v>
      </c>
      <c r="G28" s="37"/>
    </row>
    <row r="29" spans="1:7" x14ac:dyDescent="0.3">
      <c r="A29" s="52" t="s">
        <v>42</v>
      </c>
      <c r="B29" s="42" t="s">
        <v>43</v>
      </c>
      <c r="C29" s="33"/>
      <c r="D29" s="40"/>
      <c r="E29" s="44"/>
      <c r="F29" s="33"/>
      <c r="G29" s="37">
        <v>76000</v>
      </c>
    </row>
    <row r="30" spans="1:7" x14ac:dyDescent="0.3">
      <c r="A30" s="52" t="s">
        <v>44</v>
      </c>
      <c r="B30" s="42" t="s">
        <v>45</v>
      </c>
      <c r="C30" s="33"/>
      <c r="D30" s="40"/>
      <c r="E30" s="33"/>
      <c r="F30" s="33"/>
      <c r="G30" s="37">
        <v>76000</v>
      </c>
    </row>
    <row r="31" spans="1:7" x14ac:dyDescent="0.3">
      <c r="A31" s="52" t="s">
        <v>46</v>
      </c>
      <c r="B31" s="42" t="s">
        <v>47</v>
      </c>
      <c r="C31" s="33"/>
      <c r="D31" s="40"/>
      <c r="E31" s="44"/>
      <c r="F31" s="33"/>
      <c r="G31" s="44">
        <v>60000</v>
      </c>
    </row>
    <row r="32" spans="1:7" x14ac:dyDescent="0.3">
      <c r="A32" s="52" t="s">
        <v>48</v>
      </c>
      <c r="B32" s="42" t="s">
        <v>49</v>
      </c>
      <c r="C32" s="43">
        <f>E32/12</f>
        <v>12241.666666666666</v>
      </c>
      <c r="D32" s="40">
        <f>C32/C6</f>
        <v>1.2506683285486115</v>
      </c>
      <c r="E32" s="44">
        <v>146900</v>
      </c>
      <c r="F32" s="44">
        <v>146900</v>
      </c>
      <c r="G32" s="44"/>
    </row>
    <row r="33" spans="1:8" x14ac:dyDescent="0.3">
      <c r="A33" s="52" t="s">
        <v>50</v>
      </c>
      <c r="B33" s="42" t="s">
        <v>51</v>
      </c>
      <c r="C33" s="43"/>
      <c r="D33" s="40"/>
      <c r="E33" s="44"/>
      <c r="F33" s="33"/>
      <c r="G33" s="37">
        <v>39387</v>
      </c>
    </row>
    <row r="34" spans="1:8" x14ac:dyDescent="0.3">
      <c r="A34" s="52" t="s">
        <v>52</v>
      </c>
      <c r="B34" s="39" t="s">
        <v>53</v>
      </c>
      <c r="C34" s="43">
        <f>E34/12</f>
        <v>1000</v>
      </c>
      <c r="D34" s="40">
        <f>C34/C6</f>
        <v>0.1021648736731337</v>
      </c>
      <c r="E34" s="37">
        <v>12000</v>
      </c>
      <c r="F34" s="37">
        <v>12000</v>
      </c>
      <c r="G34" s="37"/>
    </row>
    <row r="35" spans="1:8" x14ac:dyDescent="0.3">
      <c r="A35" s="52" t="s">
        <v>54</v>
      </c>
      <c r="B35" s="39" t="s">
        <v>55</v>
      </c>
      <c r="C35" s="43"/>
      <c r="D35" s="40"/>
      <c r="E35" s="37"/>
      <c r="F35" s="37"/>
      <c r="G35" s="37">
        <v>138000</v>
      </c>
    </row>
    <row r="36" spans="1:8" x14ac:dyDescent="0.3">
      <c r="A36" s="52" t="s">
        <v>56</v>
      </c>
      <c r="B36" s="36" t="s">
        <v>57</v>
      </c>
      <c r="C36" s="33">
        <f>E36/12</f>
        <v>1250</v>
      </c>
      <c r="D36" s="33">
        <f>C36/C6</f>
        <v>0.12770609209141712</v>
      </c>
      <c r="E36" s="33">
        <v>15000</v>
      </c>
      <c r="F36" s="33">
        <v>15000</v>
      </c>
      <c r="G36" s="33"/>
    </row>
    <row r="37" spans="1:8" x14ac:dyDescent="0.3">
      <c r="A37" s="52" t="s">
        <v>58</v>
      </c>
      <c r="B37" s="39" t="s">
        <v>59</v>
      </c>
      <c r="C37" s="33"/>
      <c r="D37" s="33"/>
      <c r="E37" s="37"/>
      <c r="F37" s="37"/>
      <c r="G37" s="37">
        <v>8500</v>
      </c>
    </row>
    <row r="38" spans="1:8" x14ac:dyDescent="0.3">
      <c r="A38" s="52" t="s">
        <v>60</v>
      </c>
      <c r="B38" s="53"/>
      <c r="C38" s="47"/>
      <c r="D38" s="54"/>
      <c r="E38" s="55"/>
      <c r="F38" s="54"/>
      <c r="G38" s="54"/>
    </row>
    <row r="39" spans="1:8" x14ac:dyDescent="0.3">
      <c r="A39" s="52" t="s">
        <v>61</v>
      </c>
      <c r="B39" s="56"/>
      <c r="C39" s="47"/>
      <c r="D39" s="47"/>
      <c r="E39" s="55"/>
      <c r="F39" s="47"/>
      <c r="G39" s="47"/>
    </row>
    <row r="40" spans="1:8" ht="37.5" x14ac:dyDescent="0.3">
      <c r="A40" s="36" t="s">
        <v>62</v>
      </c>
      <c r="B40" s="56"/>
      <c r="C40" s="57"/>
      <c r="D40" s="33"/>
      <c r="E40" s="57"/>
      <c r="F40" s="57"/>
      <c r="G40" s="58"/>
    </row>
    <row r="41" spans="1:8" x14ac:dyDescent="0.3">
      <c r="A41" s="35"/>
      <c r="B41" s="56" t="s">
        <v>63</v>
      </c>
      <c r="C41" s="47">
        <f>SUM(C29:C40)</f>
        <v>14491.666666666666</v>
      </c>
      <c r="D41" s="47">
        <f t="shared" ref="D41:G41" si="2">SUM(D29:D40)</f>
        <v>1.4805392943131623</v>
      </c>
      <c r="E41" s="47">
        <f t="shared" si="2"/>
        <v>173900</v>
      </c>
      <c r="F41" s="47">
        <f t="shared" si="2"/>
        <v>173900</v>
      </c>
      <c r="G41" s="47">
        <f t="shared" si="2"/>
        <v>397887</v>
      </c>
      <c r="H41" s="59"/>
    </row>
    <row r="42" spans="1:8" x14ac:dyDescent="0.3">
      <c r="A42" s="35"/>
      <c r="B42" s="163" t="s">
        <v>64</v>
      </c>
      <c r="C42" s="164"/>
      <c r="D42" s="60">
        <f>G41/C6/12</f>
        <v>3.387506257598512</v>
      </c>
      <c r="E42" s="61"/>
      <c r="F42" s="62"/>
      <c r="G42" s="60">
        <f>D42+C10</f>
        <v>12.887506257598512</v>
      </c>
    </row>
    <row r="43" spans="1:8" x14ac:dyDescent="0.3">
      <c r="A43" s="63"/>
      <c r="B43" s="63"/>
      <c r="C43" s="64"/>
      <c r="D43" s="65"/>
      <c r="E43" s="64"/>
      <c r="F43" s="64"/>
    </row>
    <row r="44" spans="1:8" ht="37.5" x14ac:dyDescent="0.3">
      <c r="A44" s="63"/>
      <c r="B44" s="66" t="s">
        <v>65</v>
      </c>
      <c r="C44" s="67">
        <v>3750</v>
      </c>
      <c r="D44" s="67">
        <f>C44/100*88</f>
        <v>3300</v>
      </c>
      <c r="E44" s="65"/>
    </row>
    <row r="45" spans="1:8" x14ac:dyDescent="0.3">
      <c r="A45" s="63"/>
      <c r="B45" s="63"/>
      <c r="C45" s="64"/>
      <c r="D45" s="64"/>
      <c r="E45" s="64"/>
      <c r="F45" s="64"/>
    </row>
    <row r="46" spans="1:8" x14ac:dyDescent="0.3">
      <c r="A46" s="68"/>
      <c r="B46" s="165" t="s">
        <v>66</v>
      </c>
      <c r="C46" s="166"/>
      <c r="D46" s="166"/>
      <c r="E46" s="167"/>
      <c r="F46" s="2"/>
      <c r="G46" s="2"/>
    </row>
    <row r="47" spans="1:8" x14ac:dyDescent="0.3">
      <c r="A47" s="68"/>
      <c r="B47" s="168"/>
      <c r="C47" s="169"/>
      <c r="D47" s="169"/>
      <c r="E47" s="170"/>
      <c r="F47" s="2"/>
      <c r="G47" s="2"/>
    </row>
    <row r="48" spans="1:8" x14ac:dyDescent="0.3">
      <c r="A48" s="69" t="s">
        <v>67</v>
      </c>
      <c r="B48" s="69"/>
      <c r="C48" s="70"/>
      <c r="D48" s="69"/>
      <c r="E48" s="71"/>
      <c r="F48" s="71"/>
      <c r="G48" s="72"/>
    </row>
    <row r="49" spans="1:6" x14ac:dyDescent="0.3">
      <c r="A49" s="63"/>
      <c r="B49" s="63"/>
      <c r="C49" s="70"/>
      <c r="D49" s="64"/>
      <c r="E49" s="64"/>
      <c r="F49" s="64"/>
    </row>
    <row r="50" spans="1:6" x14ac:dyDescent="0.3">
      <c r="A50" s="73"/>
      <c r="B50" s="73"/>
      <c r="C50" s="70"/>
      <c r="D50" s="70"/>
      <c r="E50" s="70"/>
      <c r="F50" s="70"/>
    </row>
    <row r="51" spans="1:6" x14ac:dyDescent="0.3">
      <c r="A51" s="73"/>
      <c r="B51" s="73"/>
      <c r="C51" s="70"/>
      <c r="D51" s="70"/>
      <c r="E51" s="70"/>
      <c r="F51" s="70"/>
    </row>
    <row r="52" spans="1:6" x14ac:dyDescent="0.3">
      <c r="A52" s="73"/>
      <c r="B52" s="73"/>
      <c r="C52" s="70"/>
      <c r="D52" s="70"/>
      <c r="E52" s="70"/>
      <c r="F52" s="70"/>
    </row>
    <row r="53" spans="1:6" x14ac:dyDescent="0.3">
      <c r="A53" s="73"/>
      <c r="B53" s="73"/>
      <c r="C53" s="70"/>
      <c r="D53" s="70"/>
      <c r="E53" s="70"/>
      <c r="F53" s="70"/>
    </row>
    <row r="54" spans="1:6" x14ac:dyDescent="0.3">
      <c r="A54" s="73"/>
      <c r="B54" s="73"/>
      <c r="C54" s="70"/>
      <c r="D54" s="70"/>
      <c r="E54" s="70"/>
      <c r="F54" s="70"/>
    </row>
    <row r="55" spans="1:6" s="5" customFormat="1" x14ac:dyDescent="0.3">
      <c r="A55" s="73"/>
      <c r="B55" s="73"/>
      <c r="C55" s="70"/>
      <c r="D55" s="70"/>
      <c r="E55" s="70"/>
      <c r="F55" s="70"/>
    </row>
    <row r="56" spans="1:6" s="5" customFormat="1" x14ac:dyDescent="0.3">
      <c r="A56" s="73"/>
      <c r="B56" s="73"/>
      <c r="C56" s="70"/>
      <c r="D56" s="70"/>
      <c r="E56" s="70"/>
      <c r="F56" s="70"/>
    </row>
    <row r="57" spans="1:6" s="5" customFormat="1" x14ac:dyDescent="0.3">
      <c r="A57" s="73"/>
      <c r="B57" s="73"/>
      <c r="C57" s="70"/>
      <c r="D57" s="70"/>
      <c r="E57" s="70"/>
      <c r="F57" s="70"/>
    </row>
    <row r="58" spans="1:6" s="5" customFormat="1" x14ac:dyDescent="0.3">
      <c r="A58" s="73"/>
      <c r="B58" s="73"/>
      <c r="C58" s="70"/>
      <c r="D58" s="70"/>
      <c r="E58" s="70"/>
      <c r="F58" s="70"/>
    </row>
    <row r="59" spans="1:6" s="5" customFormat="1" x14ac:dyDescent="0.3">
      <c r="A59" s="73"/>
      <c r="B59" s="73"/>
      <c r="C59" s="70"/>
      <c r="D59" s="70"/>
      <c r="E59" s="70"/>
      <c r="F59" s="70"/>
    </row>
    <row r="60" spans="1:6" s="5" customFormat="1" x14ac:dyDescent="0.3">
      <c r="A60" s="73"/>
      <c r="B60" s="73"/>
      <c r="C60" s="70"/>
      <c r="D60" s="70"/>
      <c r="E60" s="70"/>
      <c r="F60" s="70"/>
    </row>
    <row r="61" spans="1:6" s="5" customFormat="1" x14ac:dyDescent="0.3">
      <c r="A61" s="1"/>
      <c r="B61" s="1"/>
      <c r="C61" s="70"/>
      <c r="D61" s="70"/>
      <c r="E61" s="70"/>
      <c r="F61" s="70"/>
    </row>
    <row r="62" spans="1:6" s="5" customFormat="1" x14ac:dyDescent="0.3">
      <c r="A62" s="1"/>
      <c r="B62" s="1"/>
      <c r="C62" s="70"/>
      <c r="D62" s="70"/>
      <c r="E62" s="70"/>
      <c r="F62" s="70"/>
    </row>
    <row r="63" spans="1:6" s="5" customFormat="1" x14ac:dyDescent="0.3">
      <c r="A63" s="1"/>
      <c r="B63" s="1"/>
      <c r="C63" s="70"/>
      <c r="D63" s="70"/>
      <c r="E63" s="70"/>
      <c r="F63" s="70"/>
    </row>
    <row r="64" spans="1:6" s="5" customFormat="1" x14ac:dyDescent="0.3">
      <c r="A64" s="1"/>
      <c r="B64" s="1"/>
      <c r="C64" s="70"/>
      <c r="D64" s="70"/>
      <c r="E64" s="70"/>
      <c r="F64" s="70"/>
    </row>
    <row r="65" spans="1:6" s="5" customFormat="1" x14ac:dyDescent="0.3">
      <c r="A65" s="1"/>
      <c r="B65" s="1"/>
      <c r="C65" s="70"/>
      <c r="D65" s="70"/>
      <c r="E65" s="70"/>
      <c r="F65" s="70"/>
    </row>
    <row r="66" spans="1:6" s="5" customFormat="1" x14ac:dyDescent="0.3">
      <c r="A66" s="1"/>
      <c r="B66" s="1"/>
      <c r="C66" s="70"/>
      <c r="D66" s="70"/>
      <c r="E66" s="70"/>
      <c r="F66" s="70"/>
    </row>
    <row r="67" spans="1:6" s="5" customFormat="1" x14ac:dyDescent="0.3">
      <c r="A67" s="1"/>
      <c r="B67" s="1"/>
      <c r="C67" s="70"/>
      <c r="D67" s="70"/>
      <c r="E67" s="70"/>
      <c r="F67" s="70"/>
    </row>
    <row r="68" spans="1:6" s="5" customFormat="1" x14ac:dyDescent="0.3">
      <c r="A68" s="1"/>
      <c r="B68" s="1"/>
      <c r="C68" s="70"/>
      <c r="D68" s="70"/>
      <c r="E68" s="70"/>
      <c r="F68" s="70"/>
    </row>
    <row r="69" spans="1:6" s="5" customFormat="1" x14ac:dyDescent="0.3">
      <c r="A69" s="1"/>
      <c r="B69" s="1"/>
      <c r="C69" s="70"/>
      <c r="D69" s="70"/>
      <c r="E69" s="70"/>
      <c r="F69" s="70"/>
    </row>
    <row r="70" spans="1:6" s="5" customFormat="1" x14ac:dyDescent="0.3">
      <c r="A70" s="1"/>
      <c r="B70" s="1"/>
      <c r="C70" s="70"/>
      <c r="D70" s="70"/>
      <c r="E70" s="70"/>
      <c r="F70" s="70"/>
    </row>
    <row r="71" spans="1:6" s="5" customFormat="1" x14ac:dyDescent="0.3">
      <c r="A71" s="1"/>
      <c r="B71" s="1"/>
      <c r="C71" s="70"/>
      <c r="D71" s="70"/>
      <c r="E71" s="70"/>
      <c r="F71" s="70"/>
    </row>
    <row r="72" spans="1:6" s="5" customFormat="1" x14ac:dyDescent="0.3">
      <c r="A72" s="1"/>
      <c r="B72" s="1"/>
      <c r="C72" s="70"/>
      <c r="D72" s="70"/>
      <c r="E72" s="70"/>
      <c r="F72" s="70"/>
    </row>
    <row r="73" spans="1:6" s="5" customFormat="1" x14ac:dyDescent="0.3">
      <c r="A73" s="1"/>
      <c r="B73" s="1"/>
      <c r="C73" s="70"/>
      <c r="D73" s="70"/>
      <c r="E73" s="70"/>
      <c r="F73" s="70"/>
    </row>
    <row r="74" spans="1:6" s="5" customFormat="1" x14ac:dyDescent="0.3">
      <c r="A74" s="1"/>
      <c r="B74" s="1"/>
      <c r="C74" s="70"/>
      <c r="D74" s="70"/>
      <c r="E74" s="70"/>
      <c r="F74" s="70"/>
    </row>
    <row r="75" spans="1:6" s="5" customFormat="1" x14ac:dyDescent="0.3">
      <c r="A75" s="1"/>
      <c r="B75" s="1"/>
      <c r="C75" s="70"/>
      <c r="D75" s="70"/>
      <c r="E75" s="70"/>
      <c r="F75" s="70"/>
    </row>
    <row r="76" spans="1:6" s="5" customFormat="1" x14ac:dyDescent="0.3">
      <c r="A76" s="1"/>
      <c r="B76" s="1"/>
      <c r="C76" s="70"/>
      <c r="D76" s="70"/>
      <c r="E76" s="70"/>
      <c r="F76" s="70"/>
    </row>
    <row r="77" spans="1:6" s="5" customFormat="1" x14ac:dyDescent="0.3">
      <c r="A77" s="1"/>
      <c r="B77" s="1"/>
      <c r="C77" s="70"/>
      <c r="D77" s="70"/>
      <c r="E77" s="70"/>
      <c r="F77" s="70"/>
    </row>
    <row r="78" spans="1:6" s="5" customFormat="1" x14ac:dyDescent="0.3">
      <c r="A78" s="1"/>
      <c r="B78" s="1"/>
      <c r="C78" s="70"/>
      <c r="D78" s="70"/>
      <c r="E78" s="70"/>
      <c r="F78" s="70"/>
    </row>
    <row r="79" spans="1:6" s="5" customFormat="1" x14ac:dyDescent="0.3">
      <c r="A79" s="1"/>
      <c r="B79" s="1"/>
      <c r="C79" s="70"/>
      <c r="D79" s="70"/>
      <c r="E79" s="70"/>
      <c r="F79" s="70"/>
    </row>
    <row r="80" spans="1:6" s="5" customFormat="1" x14ac:dyDescent="0.3">
      <c r="A80" s="1"/>
      <c r="B80" s="1"/>
      <c r="C80" s="70"/>
      <c r="D80" s="70"/>
      <c r="E80" s="70"/>
      <c r="F80" s="70"/>
    </row>
    <row r="81" spans="1:6" s="5" customFormat="1" x14ac:dyDescent="0.3">
      <c r="A81" s="1"/>
      <c r="B81" s="1"/>
      <c r="C81" s="70"/>
      <c r="D81" s="70"/>
      <c r="E81" s="70"/>
      <c r="F81" s="70"/>
    </row>
    <row r="82" spans="1:6" s="5" customFormat="1" x14ac:dyDescent="0.3">
      <c r="A82" s="1"/>
      <c r="B82" s="1"/>
      <c r="C82" s="70"/>
      <c r="D82" s="70"/>
      <c r="E82" s="70"/>
      <c r="F82" s="70"/>
    </row>
    <row r="83" spans="1:6" s="5" customFormat="1" x14ac:dyDescent="0.3">
      <c r="A83" s="1"/>
      <c r="B83" s="1"/>
      <c r="C83" s="70"/>
      <c r="D83" s="70"/>
      <c r="E83" s="70"/>
      <c r="F83" s="70"/>
    </row>
    <row r="84" spans="1:6" s="5" customFormat="1" x14ac:dyDescent="0.3">
      <c r="A84" s="1"/>
      <c r="B84" s="1"/>
      <c r="C84" s="70"/>
      <c r="D84" s="70"/>
      <c r="E84" s="70"/>
      <c r="F84" s="70"/>
    </row>
    <row r="85" spans="1:6" s="5" customFormat="1" x14ac:dyDescent="0.3">
      <c r="A85" s="1"/>
      <c r="B85" s="1"/>
      <c r="C85" s="70"/>
      <c r="D85" s="70"/>
      <c r="E85" s="70"/>
      <c r="F85" s="70"/>
    </row>
    <row r="86" spans="1:6" s="5" customFormat="1" x14ac:dyDescent="0.3">
      <c r="A86" s="1"/>
      <c r="B86" s="1"/>
      <c r="C86" s="70"/>
      <c r="D86" s="70"/>
      <c r="E86" s="70"/>
      <c r="F86" s="70"/>
    </row>
    <row r="87" spans="1:6" s="5" customFormat="1" x14ac:dyDescent="0.3">
      <c r="A87" s="1"/>
      <c r="B87" s="1"/>
      <c r="C87" s="70"/>
      <c r="D87" s="70"/>
      <c r="E87" s="70"/>
      <c r="F87" s="70"/>
    </row>
    <row r="88" spans="1:6" s="5" customFormat="1" x14ac:dyDescent="0.3">
      <c r="A88" s="1"/>
      <c r="B88" s="1"/>
      <c r="C88" s="70"/>
      <c r="D88" s="70"/>
      <c r="E88" s="70"/>
      <c r="F88" s="70"/>
    </row>
    <row r="89" spans="1:6" s="5" customFormat="1" x14ac:dyDescent="0.3">
      <c r="A89" s="1"/>
      <c r="B89" s="1"/>
      <c r="C89" s="70"/>
      <c r="D89" s="70"/>
      <c r="E89" s="70"/>
      <c r="F89" s="70"/>
    </row>
    <row r="90" spans="1:6" s="5" customFormat="1" x14ac:dyDescent="0.3">
      <c r="A90" s="1"/>
      <c r="B90" s="1"/>
      <c r="C90" s="70"/>
      <c r="D90" s="70"/>
      <c r="E90" s="70"/>
      <c r="F90" s="70"/>
    </row>
    <row r="91" spans="1:6" s="5" customFormat="1" x14ac:dyDescent="0.3">
      <c r="A91" s="1"/>
      <c r="B91" s="1"/>
      <c r="C91" s="70"/>
      <c r="D91" s="70"/>
      <c r="E91" s="70"/>
      <c r="F91" s="70"/>
    </row>
    <row r="92" spans="1:6" s="5" customFormat="1" x14ac:dyDescent="0.3">
      <c r="A92" s="1"/>
      <c r="B92" s="1"/>
      <c r="C92" s="1"/>
      <c r="D92" s="70"/>
      <c r="E92" s="70"/>
      <c r="F92" s="70"/>
    </row>
    <row r="93" spans="1:6" s="5" customFormat="1" x14ac:dyDescent="0.3">
      <c r="A93" s="1"/>
      <c r="B93" s="1"/>
      <c r="C93" s="1"/>
      <c r="D93" s="70"/>
      <c r="E93" s="70"/>
      <c r="F93" s="70"/>
    </row>
    <row r="94" spans="1:6" s="5" customFormat="1" x14ac:dyDescent="0.3">
      <c r="A94" s="1"/>
      <c r="B94" s="1"/>
      <c r="C94" s="1"/>
      <c r="D94" s="70"/>
      <c r="E94" s="70"/>
      <c r="F94" s="70"/>
    </row>
    <row r="95" spans="1:6" s="5" customFormat="1" x14ac:dyDescent="0.3">
      <c r="A95" s="1"/>
      <c r="B95" s="1"/>
      <c r="C95" s="1"/>
      <c r="D95" s="70"/>
      <c r="E95" s="70"/>
      <c r="F95" s="70"/>
    </row>
    <row r="96" spans="1:6" s="5" customFormat="1" x14ac:dyDescent="0.3">
      <c r="A96" s="1"/>
      <c r="B96" s="1"/>
      <c r="C96" s="1"/>
      <c r="D96" s="70"/>
      <c r="E96" s="70"/>
      <c r="F96" s="70"/>
    </row>
  </sheetData>
  <mergeCells count="15">
    <mergeCell ref="B42:C42"/>
    <mergeCell ref="B46:E47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25" workbookViewId="0">
      <selection activeCell="B61" sqref="B61"/>
    </sheetView>
  </sheetViews>
  <sheetFormatPr defaultColWidth="8.85546875" defaultRowHeight="12.75" x14ac:dyDescent="0.2"/>
  <cols>
    <col min="1" max="1" width="5" style="74" customWidth="1"/>
    <col min="2" max="2" width="51" style="74" customWidth="1"/>
    <col min="3" max="3" width="15" style="74" customWidth="1"/>
    <col min="4" max="4" width="11.5703125" style="74" customWidth="1"/>
    <col min="5" max="5" width="15.140625" style="74" customWidth="1"/>
    <col min="6" max="6" width="11.140625" style="76" customWidth="1"/>
    <col min="7" max="7" width="12.85546875" style="76" customWidth="1"/>
    <col min="8" max="16384" width="8.85546875" style="76"/>
  </cols>
  <sheetData>
    <row r="1" spans="1:7" x14ac:dyDescent="0.2">
      <c r="E1" s="75" t="s">
        <v>0</v>
      </c>
    </row>
    <row r="2" spans="1:7" ht="27" customHeight="1" x14ac:dyDescent="0.2">
      <c r="A2" s="189" t="s">
        <v>71</v>
      </c>
      <c r="B2" s="189"/>
      <c r="C2" s="189"/>
      <c r="D2" s="189"/>
      <c r="E2" s="189"/>
      <c r="F2" s="189"/>
      <c r="G2" s="189"/>
    </row>
    <row r="3" spans="1:7" ht="4.5" customHeight="1" x14ac:dyDescent="0.25">
      <c r="B3" s="77"/>
      <c r="C3" s="78"/>
      <c r="D3" s="78"/>
      <c r="E3" s="78"/>
      <c r="F3" s="78"/>
      <c r="G3" s="79"/>
    </row>
    <row r="4" spans="1:7" ht="13.5" x14ac:dyDescent="0.25">
      <c r="B4" s="80" t="s">
        <v>2</v>
      </c>
      <c r="C4" s="190" t="s">
        <v>3</v>
      </c>
      <c r="D4" s="191"/>
      <c r="E4" s="191"/>
      <c r="F4" s="81"/>
      <c r="G4" s="79"/>
    </row>
    <row r="5" spans="1:7" ht="13.5" x14ac:dyDescent="0.25">
      <c r="B5" s="80" t="s">
        <v>4</v>
      </c>
      <c r="C5" s="192">
        <v>5</v>
      </c>
      <c r="D5" s="193"/>
      <c r="E5" s="193"/>
      <c r="F5" s="82"/>
      <c r="G5" s="79"/>
    </row>
    <row r="6" spans="1:7" ht="13.5" x14ac:dyDescent="0.25">
      <c r="B6" s="83" t="s">
        <v>5</v>
      </c>
      <c r="C6" s="192">
        <v>9788.1</v>
      </c>
      <c r="D6" s="193"/>
      <c r="E6" s="193"/>
      <c r="F6" s="82"/>
      <c r="G6" s="79"/>
    </row>
    <row r="7" spans="1:7" ht="13.5" x14ac:dyDescent="0.25">
      <c r="B7" s="83" t="s">
        <v>6</v>
      </c>
      <c r="C7" s="84">
        <v>1063</v>
      </c>
      <c r="D7" s="85"/>
      <c r="E7" s="86"/>
      <c r="F7" s="82"/>
      <c r="G7" s="79"/>
    </row>
    <row r="8" spans="1:7" ht="27.75" customHeight="1" x14ac:dyDescent="0.2">
      <c r="B8" s="87" t="s">
        <v>7</v>
      </c>
      <c r="C8" s="194"/>
      <c r="D8" s="195"/>
      <c r="E8" s="196"/>
      <c r="F8" s="88"/>
      <c r="G8" s="79"/>
    </row>
    <row r="9" spans="1:7" ht="13.5" x14ac:dyDescent="0.2">
      <c r="B9" s="89" t="s">
        <v>8</v>
      </c>
      <c r="C9" s="90">
        <v>701146</v>
      </c>
      <c r="D9" s="91"/>
      <c r="E9" s="92"/>
      <c r="F9" s="88"/>
      <c r="G9" s="79"/>
    </row>
    <row r="10" spans="1:7" x14ac:dyDescent="0.2">
      <c r="B10" s="93" t="s">
        <v>9</v>
      </c>
      <c r="C10" s="140">
        <v>9.5</v>
      </c>
      <c r="D10" s="95"/>
      <c r="E10" s="96"/>
      <c r="F10" s="74"/>
      <c r="G10" s="79"/>
    </row>
    <row r="11" spans="1:7" x14ac:dyDescent="0.2">
      <c r="B11" s="93" t="s">
        <v>10</v>
      </c>
      <c r="C11" s="94">
        <f>12*D43</f>
        <v>39600</v>
      </c>
      <c r="D11" s="95"/>
      <c r="E11" s="96"/>
      <c r="F11" s="74"/>
      <c r="G11" s="79"/>
    </row>
    <row r="12" spans="1:7" ht="14.25" customHeight="1" x14ac:dyDescent="0.2">
      <c r="B12" s="93" t="s">
        <v>11</v>
      </c>
      <c r="C12" s="97">
        <f>C6*C10*12</f>
        <v>1115843.3999999999</v>
      </c>
      <c r="D12" s="95">
        <f>C12/12</f>
        <v>92986.95</v>
      </c>
      <c r="E12" s="96"/>
      <c r="F12" s="74"/>
      <c r="G12" s="79"/>
    </row>
    <row r="13" spans="1:7" ht="0.75" customHeight="1" x14ac:dyDescent="0.2">
      <c r="A13" s="197"/>
      <c r="B13" s="198"/>
      <c r="C13" s="198"/>
      <c r="D13" s="198"/>
      <c r="E13" s="191"/>
    </row>
    <row r="14" spans="1:7" x14ac:dyDescent="0.2">
      <c r="A14" s="98"/>
      <c r="B14" s="99"/>
      <c r="C14" s="99"/>
      <c r="D14" s="100"/>
      <c r="E14" s="101"/>
    </row>
    <row r="15" spans="1:7" ht="18.75" customHeight="1" x14ac:dyDescent="0.2">
      <c r="A15" s="199" t="s">
        <v>12</v>
      </c>
      <c r="B15" s="201" t="s">
        <v>13</v>
      </c>
      <c r="C15" s="203" t="s">
        <v>14</v>
      </c>
      <c r="D15" s="205" t="s">
        <v>15</v>
      </c>
      <c r="E15" s="206"/>
    </row>
    <row r="16" spans="1:7" ht="38.25" x14ac:dyDescent="0.2">
      <c r="A16" s="200"/>
      <c r="B16" s="202"/>
      <c r="C16" s="204"/>
      <c r="D16" s="102" t="s">
        <v>18</v>
      </c>
      <c r="E16" s="102" t="s">
        <v>19</v>
      </c>
    </row>
    <row r="17" spans="1:5" x14ac:dyDescent="0.2">
      <c r="A17" s="103" t="s">
        <v>20</v>
      </c>
      <c r="B17" s="104" t="s">
        <v>21</v>
      </c>
      <c r="C17" s="105">
        <f>D17*C6</f>
        <v>55204.883999999998</v>
      </c>
      <c r="D17" s="105">
        <v>5.64</v>
      </c>
      <c r="E17" s="105">
        <f>C17*12</f>
        <v>662458.60800000001</v>
      </c>
    </row>
    <row r="18" spans="1:5" x14ac:dyDescent="0.2">
      <c r="A18" s="106" t="s">
        <v>22</v>
      </c>
      <c r="B18" s="107" t="s">
        <v>23</v>
      </c>
      <c r="C18" s="105">
        <f>0.67*C6</f>
        <v>6558.027000000001</v>
      </c>
      <c r="D18" s="105">
        <v>0.67</v>
      </c>
      <c r="E18" s="105">
        <f>C18*12</f>
        <v>78696.324000000008</v>
      </c>
    </row>
    <row r="19" spans="1:5" x14ac:dyDescent="0.2">
      <c r="A19" s="106" t="s">
        <v>24</v>
      </c>
      <c r="B19" s="107" t="s">
        <v>25</v>
      </c>
      <c r="C19" s="105">
        <v>1350</v>
      </c>
      <c r="D19" s="105">
        <f>C19/C6</f>
        <v>0.13792257945873049</v>
      </c>
      <c r="E19" s="105">
        <f>C19*12</f>
        <v>16200</v>
      </c>
    </row>
    <row r="20" spans="1:5" x14ac:dyDescent="0.2">
      <c r="A20" s="108" t="s">
        <v>26</v>
      </c>
      <c r="B20" s="96" t="s">
        <v>27</v>
      </c>
      <c r="C20" s="105">
        <f>E20/12</f>
        <v>138.75</v>
      </c>
      <c r="D20" s="105">
        <f>C20/C6</f>
        <v>1.4175376222147301E-2</v>
      </c>
      <c r="E20" s="109">
        <v>1665</v>
      </c>
    </row>
    <row r="21" spans="1:5" x14ac:dyDescent="0.2">
      <c r="A21" s="108" t="s">
        <v>28</v>
      </c>
      <c r="B21" s="110" t="s">
        <v>29</v>
      </c>
      <c r="C21" s="105">
        <f t="shared" ref="C21" si="0">E21/12</f>
        <v>208.17083333333335</v>
      </c>
      <c r="D21" s="111">
        <f>C21/C6</f>
        <v>2.126774688993097E-2</v>
      </c>
      <c r="E21" s="105">
        <f>C7*2.35</f>
        <v>2498.0500000000002</v>
      </c>
    </row>
    <row r="22" spans="1:5" x14ac:dyDescent="0.2">
      <c r="A22" s="108" t="s">
        <v>30</v>
      </c>
      <c r="B22" s="110" t="s">
        <v>31</v>
      </c>
      <c r="C22" s="105">
        <f>E22/12</f>
        <v>143.50500000000002</v>
      </c>
      <c r="D22" s="111">
        <f>C22/C6</f>
        <v>1.4661170196463054E-2</v>
      </c>
      <c r="E22" s="105">
        <f>C7*1.62</f>
        <v>1722.0600000000002</v>
      </c>
    </row>
    <row r="23" spans="1:5" s="112" customFormat="1" x14ac:dyDescent="0.2">
      <c r="A23" s="108" t="s">
        <v>32</v>
      </c>
      <c r="B23" s="110" t="s">
        <v>33</v>
      </c>
      <c r="C23" s="105">
        <f>C12*12%/12</f>
        <v>11158.433999999999</v>
      </c>
      <c r="D23" s="105">
        <f>C23/C6</f>
        <v>1.1399999999999999</v>
      </c>
      <c r="E23" s="109">
        <f>C12*12%</f>
        <v>133901.20799999998</v>
      </c>
    </row>
    <row r="24" spans="1:5" ht="25.5" x14ac:dyDescent="0.2">
      <c r="A24" s="108" t="s">
        <v>34</v>
      </c>
      <c r="B24" s="110" t="s">
        <v>35</v>
      </c>
      <c r="C24" s="114">
        <f>C12*0.9%/12</f>
        <v>836.88254999999992</v>
      </c>
      <c r="D24" s="114">
        <f>C24/C6</f>
        <v>8.5499999999999993E-2</v>
      </c>
      <c r="E24" s="115">
        <f>C12*0.9%</f>
        <v>10042.5906</v>
      </c>
    </row>
    <row r="25" spans="1:5" s="112" customFormat="1" x14ac:dyDescent="0.2">
      <c r="A25" s="108" t="s">
        <v>36</v>
      </c>
      <c r="B25" s="110" t="s">
        <v>37</v>
      </c>
      <c r="C25" s="105">
        <f>C12*2.5%/12</f>
        <v>2324.6737499999999</v>
      </c>
      <c r="D25" s="105">
        <f>C25/C6</f>
        <v>0.23749999999999999</v>
      </c>
      <c r="E25" s="109">
        <f>C25*12</f>
        <v>27896.084999999999</v>
      </c>
    </row>
    <row r="26" spans="1:5" s="116" customFormat="1" x14ac:dyDescent="0.2">
      <c r="A26" s="108" t="s">
        <v>38</v>
      </c>
      <c r="B26" s="113" t="s">
        <v>39</v>
      </c>
      <c r="C26" s="114">
        <f>E26/12</f>
        <v>584.2883333333333</v>
      </c>
      <c r="D26" s="114">
        <f>E26/C6/12</f>
        <v>5.969374376368583E-2</v>
      </c>
      <c r="E26" s="115">
        <f>C9*1%</f>
        <v>7011.46</v>
      </c>
    </row>
    <row r="27" spans="1:5" s="119" customFormat="1" x14ac:dyDescent="0.2">
      <c r="A27" s="117"/>
      <c r="B27" s="95" t="s">
        <v>40</v>
      </c>
      <c r="C27" s="118">
        <f>SUM(C17:C26)</f>
        <v>78507.615466666655</v>
      </c>
      <c r="D27" s="118">
        <f>SUM(D17:D26)</f>
        <v>8.0207206165309568</v>
      </c>
      <c r="E27" s="118">
        <f>SUM(E17:E26)</f>
        <v>942091.38560000004</v>
      </c>
    </row>
    <row r="28" spans="1:5" ht="25.5" x14ac:dyDescent="0.2">
      <c r="A28" s="108"/>
      <c r="B28" s="120" t="s">
        <v>41</v>
      </c>
      <c r="C28" s="121">
        <f>E28/12</f>
        <v>14479.334533333322</v>
      </c>
      <c r="D28" s="121">
        <f>C28/C6</f>
        <v>1.4792793834690412</v>
      </c>
      <c r="E28" s="121">
        <f>C12-E27</f>
        <v>173752.01439999987</v>
      </c>
    </row>
    <row r="29" spans="1:5" s="145" customFormat="1" x14ac:dyDescent="0.2">
      <c r="A29" s="150" t="s">
        <v>42</v>
      </c>
      <c r="B29" s="151" t="s">
        <v>77</v>
      </c>
      <c r="C29" s="123">
        <f>E29/12</f>
        <v>19487.5</v>
      </c>
      <c r="D29" s="123">
        <f>C29/C6</f>
        <v>1.990937975705193</v>
      </c>
      <c r="E29" s="123">
        <v>233850</v>
      </c>
    </row>
    <row r="30" spans="1:5" x14ac:dyDescent="0.2">
      <c r="A30" s="122" t="s">
        <v>44</v>
      </c>
      <c r="B30" s="113" t="s">
        <v>68</v>
      </c>
      <c r="C30" s="105">
        <f t="shared" ref="C30:C33" si="1">E30/12</f>
        <v>5000</v>
      </c>
      <c r="D30" s="111">
        <f>C30/C6</f>
        <v>0.51082436836566847</v>
      </c>
      <c r="E30" s="115">
        <v>60000</v>
      </c>
    </row>
    <row r="31" spans="1:5" x14ac:dyDescent="0.2">
      <c r="A31" s="122" t="s">
        <v>46</v>
      </c>
      <c r="B31" s="113" t="s">
        <v>69</v>
      </c>
      <c r="C31" s="105">
        <f t="shared" si="1"/>
        <v>2083.3333333333335</v>
      </c>
      <c r="D31" s="111">
        <f>C31/C6</f>
        <v>0.21284348681902857</v>
      </c>
      <c r="E31" s="115">
        <v>25000</v>
      </c>
    </row>
    <row r="32" spans="1:5" x14ac:dyDescent="0.2">
      <c r="A32" s="122" t="s">
        <v>48</v>
      </c>
      <c r="B32" s="110" t="s">
        <v>75</v>
      </c>
      <c r="C32" s="105">
        <f t="shared" si="1"/>
        <v>1666.6666666666667</v>
      </c>
      <c r="D32" s="111">
        <f>C32/C6</f>
        <v>0.17027478945522284</v>
      </c>
      <c r="E32" s="109">
        <v>20000</v>
      </c>
    </row>
    <row r="33" spans="1:6" x14ac:dyDescent="0.2">
      <c r="A33" s="122" t="s">
        <v>50</v>
      </c>
      <c r="B33" s="110" t="s">
        <v>76</v>
      </c>
      <c r="C33" s="105">
        <f t="shared" si="1"/>
        <v>11500</v>
      </c>
      <c r="D33" s="111">
        <f>C33/C6</f>
        <v>1.1748960472410375</v>
      </c>
      <c r="E33" s="109">
        <v>138000</v>
      </c>
    </row>
    <row r="34" spans="1:6" x14ac:dyDescent="0.2">
      <c r="A34" s="122" t="s">
        <v>54</v>
      </c>
      <c r="B34" s="124" t="s">
        <v>72</v>
      </c>
      <c r="C34" s="114">
        <f>SUM(E34/12)</f>
        <v>4166.666666666667</v>
      </c>
      <c r="D34" s="123">
        <f>C34/C6</f>
        <v>0.42568697363805713</v>
      </c>
      <c r="E34" s="123">
        <v>50000</v>
      </c>
    </row>
    <row r="35" spans="1:6" x14ac:dyDescent="0.2">
      <c r="A35" s="122" t="s">
        <v>56</v>
      </c>
      <c r="B35" s="124" t="s">
        <v>73</v>
      </c>
      <c r="C35" s="114">
        <f>E35/12</f>
        <v>3282.25</v>
      </c>
      <c r="D35" s="123">
        <f>C35/C6</f>
        <v>0.33533065661364309</v>
      </c>
      <c r="E35" s="144">
        <v>39387</v>
      </c>
    </row>
    <row r="36" spans="1:6" x14ac:dyDescent="0.2">
      <c r="A36" s="122" t="s">
        <v>58</v>
      </c>
      <c r="B36" s="113" t="s">
        <v>49</v>
      </c>
      <c r="C36" s="105">
        <f>E36/12</f>
        <v>2082.0833333333335</v>
      </c>
      <c r="D36" s="111">
        <f>C36/C6</f>
        <v>0.21271578072693714</v>
      </c>
      <c r="E36" s="115">
        <v>24985</v>
      </c>
    </row>
    <row r="37" spans="1:6" x14ac:dyDescent="0.2">
      <c r="A37" s="122" t="s">
        <v>60</v>
      </c>
      <c r="B37" s="113" t="s">
        <v>74</v>
      </c>
      <c r="C37" s="105">
        <f>E37/12</f>
        <v>6250</v>
      </c>
      <c r="D37" s="111">
        <f>C37/C6</f>
        <v>0.63853046045708561</v>
      </c>
      <c r="E37" s="115">
        <v>75000</v>
      </c>
    </row>
    <row r="38" spans="1:6" x14ac:dyDescent="0.2">
      <c r="A38" s="122" t="s">
        <v>61</v>
      </c>
      <c r="B38" s="113" t="s">
        <v>78</v>
      </c>
      <c r="C38" s="105">
        <f>E38/12</f>
        <v>2500</v>
      </c>
      <c r="D38" s="111">
        <f>C38/C6</f>
        <v>0.25541218418283423</v>
      </c>
      <c r="E38" s="115">
        <v>30000</v>
      </c>
    </row>
    <row r="39" spans="1:6" x14ac:dyDescent="0.2">
      <c r="A39" s="106"/>
      <c r="B39" s="125" t="s">
        <v>63</v>
      </c>
      <c r="C39" s="118">
        <f>SUM(C30:C38)</f>
        <v>38531</v>
      </c>
      <c r="D39" s="118">
        <f>SUM(D29:D38)</f>
        <v>5.9274527232047074</v>
      </c>
      <c r="E39" s="118">
        <f>SUM(E29:E38)</f>
        <v>696222</v>
      </c>
      <c r="F39" s="126"/>
    </row>
    <row r="40" spans="1:6" x14ac:dyDescent="0.2">
      <c r="A40" s="122"/>
      <c r="B40" s="127" t="s">
        <v>70</v>
      </c>
      <c r="C40" s="121">
        <f>E40/12</f>
        <v>1449.9533333333331</v>
      </c>
      <c r="D40" s="121">
        <f>C40/C6</f>
        <v>0.1481342991319391</v>
      </c>
      <c r="E40" s="121">
        <v>17399.439999999999</v>
      </c>
    </row>
    <row r="41" spans="1:6" ht="28.5" customHeight="1" x14ac:dyDescent="0.2">
      <c r="A41" s="106"/>
      <c r="B41" s="207" t="s">
        <v>64</v>
      </c>
      <c r="C41" s="208"/>
      <c r="D41" s="128">
        <f>D27+D39</f>
        <v>13.948173339735664</v>
      </c>
      <c r="E41" s="129"/>
    </row>
    <row r="42" spans="1:6" x14ac:dyDescent="0.2">
      <c r="A42" s="130"/>
      <c r="B42" s="130"/>
      <c r="C42" s="131"/>
      <c r="D42" s="132"/>
      <c r="E42" s="131"/>
    </row>
    <row r="43" spans="1:6" ht="28.5" customHeight="1" x14ac:dyDescent="0.2">
      <c r="A43" s="130"/>
      <c r="B43" s="133" t="s">
        <v>65</v>
      </c>
      <c r="C43" s="134">
        <v>3750</v>
      </c>
      <c r="D43" s="134">
        <f>C43/100*88</f>
        <v>3300</v>
      </c>
      <c r="E43" s="132"/>
    </row>
    <row r="44" spans="1:6" x14ac:dyDescent="0.2">
      <c r="A44" s="130"/>
      <c r="B44" s="130"/>
      <c r="C44" s="131"/>
      <c r="D44" s="131"/>
      <c r="E44" s="131"/>
    </row>
    <row r="45" spans="1:6" x14ac:dyDescent="0.2">
      <c r="A45" s="135"/>
      <c r="B45" s="183" t="s">
        <v>66</v>
      </c>
      <c r="C45" s="184"/>
      <c r="D45" s="184"/>
      <c r="E45" s="185"/>
    </row>
    <row r="46" spans="1:6" ht="27" customHeight="1" x14ac:dyDescent="0.2">
      <c r="A46" s="135"/>
      <c r="B46" s="186"/>
      <c r="C46" s="187"/>
      <c r="D46" s="187"/>
      <c r="E46" s="188"/>
    </row>
    <row r="47" spans="1:6" ht="50.25" customHeight="1" x14ac:dyDescent="0.2">
      <c r="A47" s="136" t="s">
        <v>67</v>
      </c>
      <c r="B47" s="136"/>
      <c r="C47" s="137"/>
      <c r="D47" s="136"/>
      <c r="E47" s="138"/>
    </row>
    <row r="48" spans="1:6" x14ac:dyDescent="0.2">
      <c r="A48" s="130"/>
      <c r="B48" s="130"/>
      <c r="C48" s="137"/>
      <c r="D48" s="131"/>
      <c r="E48" s="131"/>
    </row>
    <row r="49" spans="1:5" x14ac:dyDescent="0.2">
      <c r="A49" s="139"/>
      <c r="B49" s="139"/>
      <c r="C49" s="137"/>
      <c r="D49" s="137"/>
      <c r="E49" s="137"/>
    </row>
    <row r="50" spans="1:5" x14ac:dyDescent="0.2">
      <c r="A50" s="139"/>
      <c r="B50" s="139"/>
      <c r="C50" s="137"/>
      <c r="D50" s="137"/>
      <c r="E50" s="137"/>
    </row>
    <row r="51" spans="1:5" x14ac:dyDescent="0.2">
      <c r="A51" s="139"/>
      <c r="B51" s="141"/>
      <c r="C51" s="142"/>
      <c r="D51" s="142"/>
      <c r="E51" s="137"/>
    </row>
    <row r="52" spans="1:5" x14ac:dyDescent="0.2">
      <c r="A52" s="139"/>
      <c r="B52" s="141"/>
      <c r="C52" s="142"/>
      <c r="D52" s="142"/>
      <c r="E52" s="137"/>
    </row>
    <row r="53" spans="1:5" ht="15.75" x14ac:dyDescent="0.2">
      <c r="A53" s="139"/>
      <c r="B53" s="143"/>
      <c r="C53" s="142"/>
      <c r="D53" s="142"/>
      <c r="E53" s="137"/>
    </row>
    <row r="54" spans="1:5" s="79" customFormat="1" x14ac:dyDescent="0.2">
      <c r="A54" s="139"/>
      <c r="B54" s="141"/>
      <c r="C54" s="142"/>
      <c r="D54" s="142"/>
      <c r="E54" s="137"/>
    </row>
    <row r="55" spans="1:5" s="79" customFormat="1" x14ac:dyDescent="0.2">
      <c r="A55" s="139"/>
      <c r="B55" s="141"/>
      <c r="C55" s="142"/>
      <c r="D55" s="142"/>
      <c r="E55" s="137"/>
    </row>
    <row r="56" spans="1:5" s="79" customFormat="1" x14ac:dyDescent="0.2">
      <c r="A56" s="139"/>
      <c r="B56" s="141"/>
      <c r="C56" s="142"/>
      <c r="D56" s="142"/>
      <c r="E56" s="137"/>
    </row>
    <row r="57" spans="1:5" s="79" customFormat="1" x14ac:dyDescent="0.2">
      <c r="A57" s="139"/>
      <c r="B57" s="141"/>
      <c r="C57" s="142"/>
      <c r="D57" s="142"/>
      <c r="E57" s="137"/>
    </row>
    <row r="58" spans="1:5" s="79" customFormat="1" x14ac:dyDescent="0.2">
      <c r="A58" s="139"/>
      <c r="B58" s="141"/>
      <c r="C58" s="142"/>
      <c r="D58" s="142"/>
      <c r="E58" s="137"/>
    </row>
    <row r="59" spans="1:5" s="79" customFormat="1" x14ac:dyDescent="0.2">
      <c r="A59" s="139"/>
      <c r="B59" s="139"/>
      <c r="C59" s="137"/>
      <c r="D59" s="137"/>
      <c r="E59" s="137"/>
    </row>
    <row r="60" spans="1:5" s="79" customFormat="1" x14ac:dyDescent="0.2">
      <c r="A60" s="74"/>
      <c r="B60" s="74"/>
      <c r="C60" s="137"/>
      <c r="D60" s="137"/>
      <c r="E60" s="137"/>
    </row>
    <row r="61" spans="1:5" s="79" customFormat="1" x14ac:dyDescent="0.2">
      <c r="A61" s="74"/>
      <c r="B61" s="74"/>
      <c r="C61" s="137"/>
      <c r="D61" s="137"/>
      <c r="E61" s="137"/>
    </row>
    <row r="62" spans="1:5" s="79" customFormat="1" x14ac:dyDescent="0.2">
      <c r="A62" s="74"/>
      <c r="B62" s="74"/>
      <c r="C62" s="137"/>
      <c r="D62" s="137"/>
      <c r="E62" s="137"/>
    </row>
    <row r="63" spans="1:5" s="79" customFormat="1" x14ac:dyDescent="0.2">
      <c r="A63" s="74"/>
      <c r="B63" s="74"/>
      <c r="C63" s="137"/>
      <c r="D63" s="137"/>
      <c r="E63" s="137"/>
    </row>
    <row r="64" spans="1:5" s="79" customFormat="1" x14ac:dyDescent="0.2">
      <c r="A64" s="74"/>
      <c r="B64" s="74"/>
      <c r="C64" s="137"/>
      <c r="D64" s="137"/>
      <c r="E64" s="137"/>
    </row>
    <row r="65" spans="1:5" s="79" customFormat="1" x14ac:dyDescent="0.2">
      <c r="A65" s="74"/>
      <c r="B65" s="74"/>
      <c r="C65" s="137"/>
      <c r="D65" s="137"/>
      <c r="E65" s="137"/>
    </row>
    <row r="66" spans="1:5" s="79" customFormat="1" x14ac:dyDescent="0.2">
      <c r="A66" s="74"/>
      <c r="B66" s="74"/>
      <c r="C66" s="137"/>
      <c r="D66" s="137"/>
      <c r="E66" s="137"/>
    </row>
    <row r="67" spans="1:5" s="79" customFormat="1" x14ac:dyDescent="0.2">
      <c r="A67" s="74"/>
      <c r="B67" s="74"/>
      <c r="C67" s="137"/>
      <c r="D67" s="137"/>
      <c r="E67" s="137"/>
    </row>
    <row r="68" spans="1:5" s="79" customFormat="1" x14ac:dyDescent="0.2">
      <c r="A68" s="74"/>
      <c r="B68" s="74"/>
      <c r="C68" s="137"/>
      <c r="D68" s="137"/>
      <c r="E68" s="137"/>
    </row>
    <row r="69" spans="1:5" s="79" customFormat="1" x14ac:dyDescent="0.2">
      <c r="A69" s="74"/>
      <c r="B69" s="74"/>
      <c r="C69" s="137"/>
      <c r="D69" s="137"/>
      <c r="E69" s="137"/>
    </row>
    <row r="70" spans="1:5" s="79" customFormat="1" x14ac:dyDescent="0.2">
      <c r="A70" s="74"/>
      <c r="B70" s="74"/>
      <c r="C70" s="137"/>
      <c r="D70" s="137"/>
      <c r="E70" s="137"/>
    </row>
    <row r="71" spans="1:5" s="79" customFormat="1" x14ac:dyDescent="0.2">
      <c r="A71" s="74"/>
      <c r="B71" s="74"/>
      <c r="C71" s="137"/>
      <c r="D71" s="137"/>
      <c r="E71" s="137"/>
    </row>
    <row r="72" spans="1:5" s="79" customFormat="1" x14ac:dyDescent="0.2">
      <c r="A72" s="74"/>
      <c r="B72" s="74"/>
      <c r="C72" s="137"/>
      <c r="D72" s="137"/>
      <c r="E72" s="137"/>
    </row>
    <row r="73" spans="1:5" s="79" customFormat="1" x14ac:dyDescent="0.2">
      <c r="A73" s="74"/>
      <c r="B73" s="74"/>
      <c r="C73" s="137"/>
      <c r="D73" s="137"/>
      <c r="E73" s="137"/>
    </row>
    <row r="74" spans="1:5" s="79" customFormat="1" x14ac:dyDescent="0.2">
      <c r="A74" s="74"/>
      <c r="B74" s="74"/>
      <c r="C74" s="137"/>
      <c r="D74" s="137"/>
      <c r="E74" s="137"/>
    </row>
    <row r="75" spans="1:5" s="79" customFormat="1" x14ac:dyDescent="0.2">
      <c r="A75" s="74"/>
      <c r="B75" s="74"/>
      <c r="C75" s="137"/>
      <c r="D75" s="137"/>
      <c r="E75" s="137"/>
    </row>
    <row r="76" spans="1:5" s="79" customFormat="1" x14ac:dyDescent="0.2">
      <c r="A76" s="74"/>
      <c r="B76" s="74"/>
      <c r="C76" s="137"/>
      <c r="D76" s="137"/>
      <c r="E76" s="137"/>
    </row>
    <row r="77" spans="1:5" s="79" customFormat="1" x14ac:dyDescent="0.2">
      <c r="A77" s="74"/>
      <c r="B77" s="74"/>
      <c r="C77" s="137"/>
      <c r="D77" s="137"/>
      <c r="E77" s="137"/>
    </row>
    <row r="78" spans="1:5" s="79" customFormat="1" x14ac:dyDescent="0.2">
      <c r="A78" s="74"/>
      <c r="B78" s="74"/>
      <c r="C78" s="137"/>
      <c r="D78" s="137"/>
      <c r="E78" s="137"/>
    </row>
    <row r="79" spans="1:5" s="79" customFormat="1" x14ac:dyDescent="0.2">
      <c r="A79" s="74"/>
      <c r="B79" s="74"/>
      <c r="C79" s="137"/>
      <c r="D79" s="137"/>
      <c r="E79" s="137"/>
    </row>
    <row r="80" spans="1:5" s="79" customFormat="1" x14ac:dyDescent="0.2">
      <c r="A80" s="74"/>
      <c r="B80" s="74"/>
      <c r="C80" s="137"/>
      <c r="D80" s="137"/>
      <c r="E80" s="137"/>
    </row>
    <row r="81" spans="1:5" s="79" customFormat="1" x14ac:dyDescent="0.2">
      <c r="A81" s="74"/>
      <c r="B81" s="74"/>
      <c r="C81" s="137"/>
      <c r="D81" s="137"/>
      <c r="E81" s="137"/>
    </row>
    <row r="82" spans="1:5" s="79" customFormat="1" x14ac:dyDescent="0.2">
      <c r="A82" s="74"/>
      <c r="B82" s="74"/>
      <c r="C82" s="137"/>
      <c r="D82" s="137"/>
      <c r="E82" s="137"/>
    </row>
    <row r="83" spans="1:5" s="79" customFormat="1" x14ac:dyDescent="0.2">
      <c r="A83" s="74"/>
      <c r="B83" s="74"/>
      <c r="C83" s="137"/>
      <c r="D83" s="137"/>
      <c r="E83" s="137"/>
    </row>
    <row r="84" spans="1:5" s="79" customFormat="1" x14ac:dyDescent="0.2">
      <c r="A84" s="74"/>
      <c r="B84" s="74"/>
      <c r="C84" s="137"/>
      <c r="D84" s="137"/>
      <c r="E84" s="137"/>
    </row>
    <row r="85" spans="1:5" s="79" customFormat="1" x14ac:dyDescent="0.2">
      <c r="A85" s="74"/>
      <c r="B85" s="74"/>
      <c r="C85" s="137"/>
      <c r="D85" s="137"/>
      <c r="E85" s="137"/>
    </row>
    <row r="86" spans="1:5" s="79" customFormat="1" x14ac:dyDescent="0.2">
      <c r="A86" s="74"/>
      <c r="B86" s="74"/>
      <c r="C86" s="137"/>
      <c r="D86" s="137"/>
      <c r="E86" s="137"/>
    </row>
    <row r="87" spans="1:5" s="79" customFormat="1" x14ac:dyDescent="0.2">
      <c r="A87" s="74"/>
      <c r="B87" s="74"/>
      <c r="C87" s="137"/>
      <c r="D87" s="137"/>
      <c r="E87" s="137"/>
    </row>
    <row r="88" spans="1:5" s="79" customFormat="1" x14ac:dyDescent="0.2">
      <c r="A88" s="74"/>
      <c r="B88" s="74"/>
      <c r="C88" s="137"/>
      <c r="D88" s="137"/>
      <c r="E88" s="137"/>
    </row>
    <row r="89" spans="1:5" s="79" customFormat="1" x14ac:dyDescent="0.2">
      <c r="A89" s="74"/>
      <c r="B89" s="74"/>
      <c r="C89" s="137"/>
      <c r="D89" s="137"/>
      <c r="E89" s="137"/>
    </row>
    <row r="90" spans="1:5" s="79" customFormat="1" x14ac:dyDescent="0.2">
      <c r="A90" s="74"/>
      <c r="B90" s="74"/>
      <c r="C90" s="137"/>
      <c r="D90" s="137"/>
      <c r="E90" s="137"/>
    </row>
    <row r="91" spans="1:5" s="79" customFormat="1" x14ac:dyDescent="0.2">
      <c r="A91" s="74"/>
      <c r="B91" s="74"/>
      <c r="C91" s="74"/>
      <c r="D91" s="137"/>
      <c r="E91" s="137"/>
    </row>
    <row r="92" spans="1:5" s="79" customFormat="1" x14ac:dyDescent="0.2">
      <c r="A92" s="74"/>
      <c r="B92" s="74"/>
      <c r="C92" s="74"/>
      <c r="D92" s="137"/>
      <c r="E92" s="137"/>
    </row>
    <row r="93" spans="1:5" s="79" customFormat="1" x14ac:dyDescent="0.2">
      <c r="A93" s="74"/>
      <c r="B93" s="74"/>
      <c r="C93" s="74"/>
      <c r="D93" s="137"/>
      <c r="E93" s="137"/>
    </row>
    <row r="94" spans="1:5" s="79" customFormat="1" x14ac:dyDescent="0.2">
      <c r="A94" s="74"/>
      <c r="B94" s="74"/>
      <c r="C94" s="74"/>
      <c r="D94" s="137"/>
      <c r="E94" s="137"/>
    </row>
    <row r="95" spans="1:5" s="79" customFormat="1" x14ac:dyDescent="0.2">
      <c r="A95" s="74"/>
      <c r="B95" s="74"/>
      <c r="C95" s="74"/>
      <c r="D95" s="137"/>
      <c r="E95" s="137"/>
    </row>
  </sheetData>
  <mergeCells count="12">
    <mergeCell ref="B45:E46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41:C41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22" workbookViewId="0">
      <selection activeCell="H31" sqref="H31"/>
    </sheetView>
  </sheetViews>
  <sheetFormatPr defaultColWidth="8.85546875" defaultRowHeight="12.75" x14ac:dyDescent="0.2"/>
  <cols>
    <col min="1" max="1" width="5" style="74" customWidth="1"/>
    <col min="2" max="2" width="51" style="74" customWidth="1"/>
    <col min="3" max="3" width="15" style="74" customWidth="1"/>
    <col min="4" max="4" width="11.5703125" style="74" customWidth="1"/>
    <col min="5" max="5" width="15.140625" style="74" customWidth="1"/>
    <col min="6" max="6" width="11.140625" style="76" customWidth="1"/>
    <col min="7" max="7" width="12.85546875" style="76" customWidth="1"/>
    <col min="8" max="16384" width="8.85546875" style="76"/>
  </cols>
  <sheetData>
    <row r="1" spans="1:7" x14ac:dyDescent="0.2">
      <c r="E1" s="75" t="s">
        <v>0</v>
      </c>
    </row>
    <row r="2" spans="1:7" ht="27" customHeight="1" x14ac:dyDescent="0.2">
      <c r="A2" s="189" t="s">
        <v>71</v>
      </c>
      <c r="B2" s="189"/>
      <c r="C2" s="189"/>
      <c r="D2" s="189"/>
      <c r="E2" s="189"/>
      <c r="F2" s="189"/>
      <c r="G2" s="189"/>
    </row>
    <row r="3" spans="1:7" ht="4.5" customHeight="1" x14ac:dyDescent="0.25">
      <c r="B3" s="77"/>
      <c r="C3" s="78"/>
      <c r="D3" s="78"/>
      <c r="E3" s="78"/>
      <c r="F3" s="78"/>
      <c r="G3" s="79"/>
    </row>
    <row r="4" spans="1:7" ht="13.5" x14ac:dyDescent="0.25">
      <c r="B4" s="80" t="s">
        <v>2</v>
      </c>
      <c r="C4" s="190" t="s">
        <v>3</v>
      </c>
      <c r="D4" s="191"/>
      <c r="E4" s="191"/>
      <c r="F4" s="81"/>
      <c r="G4" s="79"/>
    </row>
    <row r="5" spans="1:7" ht="13.5" x14ac:dyDescent="0.25">
      <c r="B5" s="80" t="s">
        <v>4</v>
      </c>
      <c r="C5" s="192">
        <v>5</v>
      </c>
      <c r="D5" s="193"/>
      <c r="E5" s="193"/>
      <c r="F5" s="82"/>
      <c r="G5" s="79"/>
    </row>
    <row r="6" spans="1:7" ht="13.5" x14ac:dyDescent="0.25">
      <c r="B6" s="83" t="s">
        <v>5</v>
      </c>
      <c r="C6" s="192">
        <v>9788.1</v>
      </c>
      <c r="D6" s="193"/>
      <c r="E6" s="193"/>
      <c r="F6" s="82"/>
      <c r="G6" s="79"/>
    </row>
    <row r="7" spans="1:7" ht="13.5" x14ac:dyDescent="0.25">
      <c r="B7" s="83" t="s">
        <v>6</v>
      </c>
      <c r="C7" s="84">
        <v>1063</v>
      </c>
      <c r="D7" s="85"/>
      <c r="E7" s="86"/>
      <c r="F7" s="82"/>
      <c r="G7" s="79"/>
    </row>
    <row r="8" spans="1:7" ht="27.75" customHeight="1" x14ac:dyDescent="0.2">
      <c r="B8" s="87" t="s">
        <v>7</v>
      </c>
      <c r="C8" s="194"/>
      <c r="D8" s="195"/>
      <c r="E8" s="196"/>
      <c r="F8" s="88"/>
      <c r="G8" s="79"/>
    </row>
    <row r="9" spans="1:7" ht="13.5" x14ac:dyDescent="0.2">
      <c r="B9" s="89" t="s">
        <v>8</v>
      </c>
      <c r="C9" s="146">
        <v>701146</v>
      </c>
      <c r="D9" s="147"/>
      <c r="E9" s="148"/>
      <c r="F9" s="88"/>
      <c r="G9" s="79"/>
    </row>
    <row r="10" spans="1:7" x14ac:dyDescent="0.2">
      <c r="B10" s="93" t="s">
        <v>9</v>
      </c>
      <c r="C10" s="140">
        <v>9.5</v>
      </c>
      <c r="D10" s="95"/>
      <c r="E10" s="96"/>
      <c r="F10" s="74"/>
      <c r="G10" s="79"/>
    </row>
    <row r="11" spans="1:7" x14ac:dyDescent="0.2">
      <c r="B11" s="93" t="s">
        <v>10</v>
      </c>
      <c r="C11" s="94">
        <f>12*D40</f>
        <v>39600</v>
      </c>
      <c r="D11" s="95"/>
      <c r="E11" s="96"/>
      <c r="F11" s="74"/>
      <c r="G11" s="79"/>
    </row>
    <row r="12" spans="1:7" ht="14.25" customHeight="1" x14ac:dyDescent="0.2">
      <c r="B12" s="93" t="s">
        <v>11</v>
      </c>
      <c r="C12" s="97">
        <f>C6*C10*12</f>
        <v>1115843.3999999999</v>
      </c>
      <c r="D12" s="95">
        <f>C12/12</f>
        <v>92986.95</v>
      </c>
      <c r="E12" s="96"/>
      <c r="F12" s="74"/>
      <c r="G12" s="79"/>
    </row>
    <row r="13" spans="1:7" ht="0.75" customHeight="1" x14ac:dyDescent="0.2">
      <c r="A13" s="197"/>
      <c r="B13" s="198"/>
      <c r="C13" s="198"/>
      <c r="D13" s="198"/>
      <c r="E13" s="191"/>
    </row>
    <row r="14" spans="1:7" x14ac:dyDescent="0.2">
      <c r="A14" s="98"/>
      <c r="B14" s="99"/>
      <c r="C14" s="99"/>
      <c r="D14" s="100"/>
      <c r="E14" s="101"/>
    </row>
    <row r="15" spans="1:7" ht="18.75" customHeight="1" x14ac:dyDescent="0.2">
      <c r="A15" s="199" t="s">
        <v>12</v>
      </c>
      <c r="B15" s="201" t="s">
        <v>13</v>
      </c>
      <c r="C15" s="203" t="s">
        <v>14</v>
      </c>
      <c r="D15" s="205" t="s">
        <v>15</v>
      </c>
      <c r="E15" s="206"/>
    </row>
    <row r="16" spans="1:7" ht="38.25" x14ac:dyDescent="0.2">
      <c r="A16" s="200"/>
      <c r="B16" s="202"/>
      <c r="C16" s="204"/>
      <c r="D16" s="149" t="s">
        <v>18</v>
      </c>
      <c r="E16" s="149" t="s">
        <v>19</v>
      </c>
    </row>
    <row r="17" spans="1:5" x14ac:dyDescent="0.2">
      <c r="A17" s="103" t="s">
        <v>20</v>
      </c>
      <c r="B17" s="104" t="s">
        <v>21</v>
      </c>
      <c r="C17" s="105">
        <f>D17*C6</f>
        <v>55204.883999999998</v>
      </c>
      <c r="D17" s="105">
        <v>5.64</v>
      </c>
      <c r="E17" s="105">
        <f>C17*12</f>
        <v>662458.60800000001</v>
      </c>
    </row>
    <row r="18" spans="1:5" x14ac:dyDescent="0.2">
      <c r="A18" s="106" t="s">
        <v>22</v>
      </c>
      <c r="B18" s="107" t="s">
        <v>23</v>
      </c>
      <c r="C18" s="105">
        <f>0.67*C6</f>
        <v>6558.027000000001</v>
      </c>
      <c r="D18" s="105">
        <v>0.67</v>
      </c>
      <c r="E18" s="105">
        <f>C18*12</f>
        <v>78696.324000000008</v>
      </c>
    </row>
    <row r="19" spans="1:5" x14ac:dyDescent="0.2">
      <c r="A19" s="106" t="s">
        <v>24</v>
      </c>
      <c r="B19" s="107" t="s">
        <v>25</v>
      </c>
      <c r="C19" s="105">
        <v>1350</v>
      </c>
      <c r="D19" s="105">
        <f>C19/C6</f>
        <v>0.13792257945873049</v>
      </c>
      <c r="E19" s="105">
        <f>C19*12</f>
        <v>16200</v>
      </c>
    </row>
    <row r="20" spans="1:5" x14ac:dyDescent="0.2">
      <c r="A20" s="108" t="s">
        <v>26</v>
      </c>
      <c r="B20" s="96" t="s">
        <v>27</v>
      </c>
      <c r="C20" s="105">
        <f>E20/12</f>
        <v>138.75</v>
      </c>
      <c r="D20" s="105">
        <f>C20/C6</f>
        <v>1.4175376222147301E-2</v>
      </c>
      <c r="E20" s="109">
        <v>1665</v>
      </c>
    </row>
    <row r="21" spans="1:5" x14ac:dyDescent="0.2">
      <c r="A21" s="108" t="s">
        <v>28</v>
      </c>
      <c r="B21" s="110" t="s">
        <v>29</v>
      </c>
      <c r="C21" s="105">
        <f t="shared" ref="C21" si="0">E21/12</f>
        <v>208.17083333333335</v>
      </c>
      <c r="D21" s="111">
        <f>C21/C6</f>
        <v>2.126774688993097E-2</v>
      </c>
      <c r="E21" s="105">
        <f>C7*2.35</f>
        <v>2498.0500000000002</v>
      </c>
    </row>
    <row r="22" spans="1:5" x14ac:dyDescent="0.2">
      <c r="A22" s="108" t="s">
        <v>30</v>
      </c>
      <c r="B22" s="110" t="s">
        <v>31</v>
      </c>
      <c r="C22" s="105">
        <f>E22/12</f>
        <v>143.50500000000002</v>
      </c>
      <c r="D22" s="111">
        <f>C22/C6</f>
        <v>1.4661170196463054E-2</v>
      </c>
      <c r="E22" s="105">
        <f>C7*1.62</f>
        <v>1722.0600000000002</v>
      </c>
    </row>
    <row r="23" spans="1:5" s="112" customFormat="1" x14ac:dyDescent="0.2">
      <c r="A23" s="108" t="s">
        <v>32</v>
      </c>
      <c r="B23" s="110" t="s">
        <v>33</v>
      </c>
      <c r="C23" s="105">
        <f>C12*12%/12</f>
        <v>11158.433999999999</v>
      </c>
      <c r="D23" s="105">
        <f>C23/C6</f>
        <v>1.1399999999999999</v>
      </c>
      <c r="E23" s="109">
        <f>C12*12%</f>
        <v>133901.20799999998</v>
      </c>
    </row>
    <row r="24" spans="1:5" ht="25.5" x14ac:dyDescent="0.2">
      <c r="A24" s="108" t="s">
        <v>34</v>
      </c>
      <c r="B24" s="110" t="s">
        <v>35</v>
      </c>
      <c r="C24" s="114">
        <f>C12*0.9%/12</f>
        <v>836.88254999999992</v>
      </c>
      <c r="D24" s="114">
        <f>C24/C6</f>
        <v>8.5499999999999993E-2</v>
      </c>
      <c r="E24" s="115">
        <f>C12*0.9%</f>
        <v>10042.5906</v>
      </c>
    </row>
    <row r="25" spans="1:5" s="112" customFormat="1" x14ac:dyDescent="0.2">
      <c r="A25" s="108" t="s">
        <v>36</v>
      </c>
      <c r="B25" s="110" t="s">
        <v>37</v>
      </c>
      <c r="C25" s="105">
        <f>C12*2.5%/12</f>
        <v>2324.6737499999999</v>
      </c>
      <c r="D25" s="105">
        <f>C25/C6</f>
        <v>0.23749999999999999</v>
      </c>
      <c r="E25" s="109">
        <f>C25*12</f>
        <v>27896.084999999999</v>
      </c>
    </row>
    <row r="26" spans="1:5" s="116" customFormat="1" x14ac:dyDescent="0.2">
      <c r="A26" s="108" t="s">
        <v>38</v>
      </c>
      <c r="B26" s="113" t="s">
        <v>39</v>
      </c>
      <c r="C26" s="114">
        <f>E26/12</f>
        <v>584.2883333333333</v>
      </c>
      <c r="D26" s="114">
        <f>E26/C6/12</f>
        <v>5.969374376368583E-2</v>
      </c>
      <c r="E26" s="115">
        <f>C9*1%</f>
        <v>7011.46</v>
      </c>
    </row>
    <row r="27" spans="1:5" s="119" customFormat="1" x14ac:dyDescent="0.2">
      <c r="A27" s="117"/>
      <c r="B27" s="95" t="s">
        <v>40</v>
      </c>
      <c r="C27" s="118">
        <f>SUM(C17:C26)</f>
        <v>78507.615466666655</v>
      </c>
      <c r="D27" s="118">
        <f>SUM(D17:D26)</f>
        <v>8.0207206165309568</v>
      </c>
      <c r="E27" s="118">
        <f>SUM(E17:E26)</f>
        <v>942091.38560000004</v>
      </c>
    </row>
    <row r="28" spans="1:5" ht="25.5" x14ac:dyDescent="0.2">
      <c r="A28" s="108"/>
      <c r="B28" s="120" t="s">
        <v>41</v>
      </c>
      <c r="C28" s="121">
        <f>E28/12</f>
        <v>14479.334533333322</v>
      </c>
      <c r="D28" s="121">
        <f>C28/C6</f>
        <v>1.4792793834690412</v>
      </c>
      <c r="E28" s="121">
        <f>C12-E27</f>
        <v>173752.01439999987</v>
      </c>
    </row>
    <row r="29" spans="1:5" x14ac:dyDescent="0.2">
      <c r="A29" s="122" t="s">
        <v>48</v>
      </c>
      <c r="B29" s="110" t="s">
        <v>75</v>
      </c>
      <c r="C29" s="105">
        <f t="shared" ref="C29:C37" si="1">E29/12</f>
        <v>1666.6666666666667</v>
      </c>
      <c r="D29" s="111">
        <f>C29/C6</f>
        <v>0.17027478945522284</v>
      </c>
      <c r="E29" s="109">
        <v>20000</v>
      </c>
    </row>
    <row r="30" spans="1:5" x14ac:dyDescent="0.2">
      <c r="A30" s="122" t="s">
        <v>50</v>
      </c>
      <c r="B30" s="110" t="s">
        <v>76</v>
      </c>
      <c r="C30" s="105">
        <f t="shared" si="1"/>
        <v>4958.333333333333</v>
      </c>
      <c r="D30" s="111">
        <f>C30/C6</f>
        <v>0.50656749862928785</v>
      </c>
      <c r="E30" s="109">
        <v>59500</v>
      </c>
    </row>
    <row r="31" spans="1:5" x14ac:dyDescent="0.2">
      <c r="A31" s="122" t="s">
        <v>56</v>
      </c>
      <c r="B31" s="124" t="s">
        <v>73</v>
      </c>
      <c r="C31" s="105">
        <f t="shared" si="1"/>
        <v>3282.25</v>
      </c>
      <c r="D31" s="123">
        <f>C31/C6</f>
        <v>0.33533065661364309</v>
      </c>
      <c r="E31" s="144">
        <v>39387</v>
      </c>
    </row>
    <row r="32" spans="1:5" x14ac:dyDescent="0.2">
      <c r="A32" s="122" t="s">
        <v>58</v>
      </c>
      <c r="B32" s="113" t="s">
        <v>49</v>
      </c>
      <c r="C32" s="105">
        <f t="shared" si="1"/>
        <v>2082.0833333333335</v>
      </c>
      <c r="D32" s="111">
        <f>C32/C6</f>
        <v>0.21271578072693714</v>
      </c>
      <c r="E32" s="115">
        <v>24985</v>
      </c>
    </row>
    <row r="33" spans="1:6" x14ac:dyDescent="0.2">
      <c r="A33" s="122" t="s">
        <v>82</v>
      </c>
      <c r="B33" s="113" t="s">
        <v>80</v>
      </c>
      <c r="C33" s="105">
        <f t="shared" si="1"/>
        <v>2500</v>
      </c>
      <c r="D33" s="111">
        <f>C33/C6</f>
        <v>0.25541218418283423</v>
      </c>
      <c r="E33" s="115">
        <v>30000</v>
      </c>
    </row>
    <row r="34" spans="1:6" x14ac:dyDescent="0.2">
      <c r="A34" s="106"/>
      <c r="B34" s="125" t="s">
        <v>63</v>
      </c>
      <c r="C34" s="105">
        <f t="shared" si="1"/>
        <v>14489.333333333334</v>
      </c>
      <c r="D34" s="118">
        <f>SUM(D29:D33)</f>
        <v>1.4803009096079252</v>
      </c>
      <c r="E34" s="118">
        <f>SUM(E29:E33)</f>
        <v>173872</v>
      </c>
      <c r="F34" s="126"/>
    </row>
    <row r="35" spans="1:6" x14ac:dyDescent="0.2">
      <c r="A35" s="122"/>
      <c r="B35" s="127" t="s">
        <v>70</v>
      </c>
      <c r="C35" s="105">
        <f t="shared" si="1"/>
        <v>7684.5</v>
      </c>
      <c r="D35" s="121">
        <f>C35/C6</f>
        <v>0.78508597174119588</v>
      </c>
      <c r="E35" s="121">
        <v>92214</v>
      </c>
    </row>
    <row r="36" spans="1:6" x14ac:dyDescent="0.2">
      <c r="A36" s="122"/>
      <c r="B36" s="113" t="s">
        <v>81</v>
      </c>
      <c r="C36" s="105">
        <f t="shared" si="1"/>
        <v>782.80000000000007</v>
      </c>
      <c r="D36" s="121">
        <f>C36/C6</f>
        <v>7.9974663111329072E-2</v>
      </c>
      <c r="E36" s="115">
        <v>9393.6</v>
      </c>
    </row>
    <row r="37" spans="1:6" s="145" customFormat="1" x14ac:dyDescent="0.2">
      <c r="A37" s="152"/>
      <c r="B37" s="153" t="s">
        <v>79</v>
      </c>
      <c r="C37" s="105">
        <f t="shared" si="1"/>
        <v>6314.0708333333341</v>
      </c>
      <c r="D37" s="123">
        <f>C37/C6</f>
        <v>0.64507624905071814</v>
      </c>
      <c r="E37" s="123">
        <v>75768.850000000006</v>
      </c>
    </row>
    <row r="38" spans="1:6" ht="28.5" customHeight="1" x14ac:dyDescent="0.2">
      <c r="A38" s="106"/>
      <c r="B38" s="207" t="s">
        <v>64</v>
      </c>
      <c r="C38" s="208"/>
      <c r="D38" s="128">
        <f>D27+D34</f>
        <v>9.5010215261388815</v>
      </c>
      <c r="E38" s="129"/>
    </row>
    <row r="39" spans="1:6" x14ac:dyDescent="0.2">
      <c r="A39" s="130"/>
      <c r="B39" s="130"/>
      <c r="C39" s="131"/>
      <c r="D39" s="132"/>
      <c r="E39" s="131"/>
    </row>
    <row r="40" spans="1:6" ht="28.5" customHeight="1" x14ac:dyDescent="0.2">
      <c r="A40" s="130"/>
      <c r="B40" s="133" t="s">
        <v>65</v>
      </c>
      <c r="C40" s="134">
        <v>3750</v>
      </c>
      <c r="D40" s="134">
        <f>C40/100*88</f>
        <v>3300</v>
      </c>
      <c r="E40" s="132"/>
    </row>
    <row r="41" spans="1:6" x14ac:dyDescent="0.2">
      <c r="A41" s="130"/>
      <c r="B41" s="130"/>
      <c r="C41" s="131"/>
      <c r="D41" s="131"/>
      <c r="E41" s="131"/>
    </row>
    <row r="42" spans="1:6" x14ac:dyDescent="0.2">
      <c r="A42" s="135"/>
      <c r="B42" s="183" t="s">
        <v>66</v>
      </c>
      <c r="C42" s="184"/>
      <c r="D42" s="184"/>
      <c r="E42" s="185"/>
    </row>
    <row r="43" spans="1:6" ht="27" customHeight="1" x14ac:dyDescent="0.2">
      <c r="A43" s="135"/>
      <c r="B43" s="186"/>
      <c r="C43" s="187"/>
      <c r="D43" s="187"/>
      <c r="E43" s="188"/>
    </row>
    <row r="44" spans="1:6" ht="50.25" customHeight="1" x14ac:dyDescent="0.2">
      <c r="A44" s="136" t="s">
        <v>67</v>
      </c>
      <c r="B44" s="136"/>
      <c r="C44" s="137"/>
      <c r="D44" s="136"/>
      <c r="E44" s="138"/>
    </row>
    <row r="45" spans="1:6" x14ac:dyDescent="0.2">
      <c r="A45" s="130"/>
      <c r="B45" s="130"/>
      <c r="C45" s="137"/>
      <c r="D45" s="131"/>
      <c r="E45" s="131"/>
    </row>
    <row r="46" spans="1:6" x14ac:dyDescent="0.2">
      <c r="A46" s="139"/>
      <c r="B46" s="139"/>
      <c r="C46" s="137"/>
      <c r="D46" s="137"/>
      <c r="E46" s="137"/>
    </row>
    <row r="47" spans="1:6" x14ac:dyDescent="0.2">
      <c r="A47" s="139"/>
      <c r="B47" s="139"/>
      <c r="C47" s="137"/>
      <c r="D47" s="137"/>
      <c r="E47" s="137"/>
    </row>
    <row r="48" spans="1:6" x14ac:dyDescent="0.2">
      <c r="A48" s="139"/>
      <c r="B48" s="141"/>
      <c r="C48" s="142"/>
      <c r="D48" s="142"/>
      <c r="E48" s="137"/>
    </row>
    <row r="49" spans="1:5" x14ac:dyDescent="0.2">
      <c r="A49" s="139"/>
      <c r="B49" s="141"/>
      <c r="C49" s="142"/>
      <c r="D49" s="142"/>
      <c r="E49" s="137"/>
    </row>
    <row r="50" spans="1:5" ht="15.75" x14ac:dyDescent="0.2">
      <c r="A50" s="139"/>
      <c r="B50" s="143"/>
      <c r="C50" s="142"/>
      <c r="D50" s="142"/>
      <c r="E50" s="137"/>
    </row>
    <row r="51" spans="1:5" s="79" customFormat="1" x14ac:dyDescent="0.2">
      <c r="A51" s="139"/>
      <c r="B51" s="141"/>
      <c r="C51" s="142"/>
      <c r="D51" s="142"/>
      <c r="E51" s="137"/>
    </row>
    <row r="52" spans="1:5" s="79" customFormat="1" x14ac:dyDescent="0.2">
      <c r="A52" s="139"/>
      <c r="B52" s="141"/>
      <c r="C52" s="142"/>
      <c r="D52" s="142"/>
      <c r="E52" s="137"/>
    </row>
    <row r="53" spans="1:5" s="79" customFormat="1" x14ac:dyDescent="0.2">
      <c r="A53" s="139"/>
      <c r="B53" s="141"/>
      <c r="C53" s="142"/>
      <c r="D53" s="142"/>
      <c r="E53" s="137"/>
    </row>
    <row r="54" spans="1:5" s="79" customFormat="1" x14ac:dyDescent="0.2">
      <c r="A54" s="139"/>
      <c r="B54" s="141"/>
      <c r="C54" s="142"/>
      <c r="D54" s="142"/>
      <c r="E54" s="137"/>
    </row>
    <row r="55" spans="1:5" s="79" customFormat="1" x14ac:dyDescent="0.2">
      <c r="A55" s="139"/>
      <c r="B55" s="141"/>
      <c r="C55" s="142"/>
      <c r="D55" s="142"/>
      <c r="E55" s="137"/>
    </row>
    <row r="56" spans="1:5" s="79" customFormat="1" x14ac:dyDescent="0.2">
      <c r="A56" s="139"/>
      <c r="B56" s="139"/>
      <c r="C56" s="137"/>
      <c r="D56" s="137"/>
      <c r="E56" s="137"/>
    </row>
    <row r="57" spans="1:5" s="79" customFormat="1" x14ac:dyDescent="0.2">
      <c r="A57" s="74"/>
      <c r="B57" s="74"/>
      <c r="C57" s="137"/>
      <c r="D57" s="137"/>
      <c r="E57" s="137"/>
    </row>
    <row r="58" spans="1:5" s="79" customFormat="1" x14ac:dyDescent="0.2">
      <c r="A58" s="74"/>
      <c r="B58" s="74"/>
      <c r="C58" s="137"/>
      <c r="D58" s="137"/>
      <c r="E58" s="137"/>
    </row>
    <row r="59" spans="1:5" s="79" customFormat="1" x14ac:dyDescent="0.2">
      <c r="A59" s="74"/>
      <c r="B59" s="74"/>
      <c r="C59" s="137"/>
      <c r="D59" s="137"/>
      <c r="E59" s="137"/>
    </row>
    <row r="60" spans="1:5" s="79" customFormat="1" x14ac:dyDescent="0.2">
      <c r="A60" s="74"/>
      <c r="B60" s="74"/>
      <c r="C60" s="137"/>
      <c r="D60" s="137"/>
      <c r="E60" s="137"/>
    </row>
    <row r="61" spans="1:5" s="79" customFormat="1" x14ac:dyDescent="0.2">
      <c r="A61" s="74"/>
      <c r="B61" s="74"/>
      <c r="C61" s="137"/>
      <c r="D61" s="137"/>
      <c r="E61" s="137"/>
    </row>
    <row r="62" spans="1:5" s="79" customFormat="1" x14ac:dyDescent="0.2">
      <c r="A62" s="74"/>
      <c r="B62" s="74"/>
      <c r="C62" s="137"/>
      <c r="D62" s="137"/>
      <c r="E62" s="137"/>
    </row>
    <row r="63" spans="1:5" s="79" customFormat="1" x14ac:dyDescent="0.2">
      <c r="A63" s="74"/>
      <c r="B63" s="74"/>
      <c r="C63" s="137"/>
      <c r="D63" s="137"/>
      <c r="E63" s="137"/>
    </row>
    <row r="64" spans="1:5" s="79" customFormat="1" x14ac:dyDescent="0.2">
      <c r="A64" s="74"/>
      <c r="B64" s="74"/>
      <c r="C64" s="137"/>
      <c r="D64" s="137"/>
      <c r="E64" s="137"/>
    </row>
    <row r="65" spans="1:5" s="79" customFormat="1" x14ac:dyDescent="0.2">
      <c r="A65" s="74"/>
      <c r="B65" s="74"/>
      <c r="C65" s="137"/>
      <c r="D65" s="137"/>
      <c r="E65" s="137"/>
    </row>
    <row r="66" spans="1:5" s="79" customFormat="1" x14ac:dyDescent="0.2">
      <c r="A66" s="74"/>
      <c r="B66" s="74"/>
      <c r="C66" s="137"/>
      <c r="D66" s="137"/>
      <c r="E66" s="137"/>
    </row>
    <row r="67" spans="1:5" s="79" customFormat="1" x14ac:dyDescent="0.2">
      <c r="A67" s="74"/>
      <c r="B67" s="74"/>
      <c r="C67" s="137"/>
      <c r="D67" s="137"/>
      <c r="E67" s="137"/>
    </row>
    <row r="68" spans="1:5" s="79" customFormat="1" x14ac:dyDescent="0.2">
      <c r="A68" s="74"/>
      <c r="B68" s="74"/>
      <c r="C68" s="137"/>
      <c r="D68" s="137"/>
      <c r="E68" s="137"/>
    </row>
    <row r="69" spans="1:5" s="79" customFormat="1" x14ac:dyDescent="0.2">
      <c r="A69" s="74"/>
      <c r="B69" s="74"/>
      <c r="C69" s="137"/>
      <c r="D69" s="137"/>
      <c r="E69" s="137"/>
    </row>
    <row r="70" spans="1:5" s="79" customFormat="1" x14ac:dyDescent="0.2">
      <c r="A70" s="74"/>
      <c r="B70" s="74"/>
      <c r="C70" s="137"/>
      <c r="D70" s="137"/>
      <c r="E70" s="137"/>
    </row>
    <row r="71" spans="1:5" s="79" customFormat="1" x14ac:dyDescent="0.2">
      <c r="A71" s="74"/>
      <c r="B71" s="74"/>
      <c r="C71" s="137"/>
      <c r="D71" s="137"/>
      <c r="E71" s="137"/>
    </row>
    <row r="72" spans="1:5" s="79" customFormat="1" x14ac:dyDescent="0.2">
      <c r="A72" s="74"/>
      <c r="B72" s="74"/>
      <c r="C72" s="137"/>
      <c r="D72" s="137"/>
      <c r="E72" s="137"/>
    </row>
    <row r="73" spans="1:5" s="79" customFormat="1" x14ac:dyDescent="0.2">
      <c r="A73" s="74"/>
      <c r="B73" s="74"/>
      <c r="C73" s="137"/>
      <c r="D73" s="137"/>
      <c r="E73" s="137"/>
    </row>
    <row r="74" spans="1:5" s="79" customFormat="1" x14ac:dyDescent="0.2">
      <c r="A74" s="74"/>
      <c r="B74" s="74"/>
      <c r="C74" s="137"/>
      <c r="D74" s="137"/>
      <c r="E74" s="137"/>
    </row>
    <row r="75" spans="1:5" s="79" customFormat="1" x14ac:dyDescent="0.2">
      <c r="A75" s="74"/>
      <c r="B75" s="74"/>
      <c r="C75" s="137"/>
      <c r="D75" s="137"/>
      <c r="E75" s="137"/>
    </row>
    <row r="76" spans="1:5" s="79" customFormat="1" x14ac:dyDescent="0.2">
      <c r="A76" s="74"/>
      <c r="B76" s="74"/>
      <c r="C76" s="137"/>
      <c r="D76" s="137"/>
      <c r="E76" s="137"/>
    </row>
    <row r="77" spans="1:5" s="79" customFormat="1" x14ac:dyDescent="0.2">
      <c r="A77" s="74"/>
      <c r="B77" s="74"/>
      <c r="C77" s="137"/>
      <c r="D77" s="137"/>
      <c r="E77" s="137"/>
    </row>
    <row r="78" spans="1:5" s="79" customFormat="1" x14ac:dyDescent="0.2">
      <c r="A78" s="74"/>
      <c r="B78" s="74"/>
      <c r="C78" s="137"/>
      <c r="D78" s="137"/>
      <c r="E78" s="137"/>
    </row>
    <row r="79" spans="1:5" s="79" customFormat="1" x14ac:dyDescent="0.2">
      <c r="A79" s="74"/>
      <c r="B79" s="74"/>
      <c r="C79" s="137"/>
      <c r="D79" s="137"/>
      <c r="E79" s="137"/>
    </row>
    <row r="80" spans="1:5" s="79" customFormat="1" x14ac:dyDescent="0.2">
      <c r="A80" s="74"/>
      <c r="B80" s="74"/>
      <c r="C80" s="137"/>
      <c r="D80" s="137"/>
      <c r="E80" s="137"/>
    </row>
    <row r="81" spans="1:5" s="79" customFormat="1" x14ac:dyDescent="0.2">
      <c r="A81" s="74"/>
      <c r="B81" s="74"/>
      <c r="C81" s="137"/>
      <c r="D81" s="137"/>
      <c r="E81" s="137"/>
    </row>
    <row r="82" spans="1:5" s="79" customFormat="1" x14ac:dyDescent="0.2">
      <c r="A82" s="74"/>
      <c r="B82" s="74"/>
      <c r="C82" s="137"/>
      <c r="D82" s="137"/>
      <c r="E82" s="137"/>
    </row>
    <row r="83" spans="1:5" s="79" customFormat="1" x14ac:dyDescent="0.2">
      <c r="A83" s="74"/>
      <c r="B83" s="74"/>
      <c r="C83" s="137"/>
      <c r="D83" s="137"/>
      <c r="E83" s="137"/>
    </row>
    <row r="84" spans="1:5" s="79" customFormat="1" x14ac:dyDescent="0.2">
      <c r="A84" s="74"/>
      <c r="B84" s="74"/>
      <c r="C84" s="137"/>
      <c r="D84" s="137"/>
      <c r="E84" s="137"/>
    </row>
    <row r="85" spans="1:5" s="79" customFormat="1" x14ac:dyDescent="0.2">
      <c r="A85" s="74"/>
      <c r="B85" s="74"/>
      <c r="C85" s="137"/>
      <c r="D85" s="137"/>
      <c r="E85" s="137"/>
    </row>
    <row r="86" spans="1:5" s="79" customFormat="1" x14ac:dyDescent="0.2">
      <c r="A86" s="74"/>
      <c r="B86" s="74"/>
      <c r="C86" s="137"/>
      <c r="D86" s="137"/>
      <c r="E86" s="137"/>
    </row>
    <row r="87" spans="1:5" s="79" customFormat="1" x14ac:dyDescent="0.2">
      <c r="A87" s="74"/>
      <c r="B87" s="74"/>
      <c r="C87" s="137"/>
      <c r="D87" s="137"/>
      <c r="E87" s="137"/>
    </row>
    <row r="88" spans="1:5" s="79" customFormat="1" x14ac:dyDescent="0.2">
      <c r="A88" s="74"/>
      <c r="B88" s="74"/>
      <c r="C88" s="74"/>
      <c r="D88" s="137"/>
      <c r="E88" s="137"/>
    </row>
    <row r="89" spans="1:5" s="79" customFormat="1" x14ac:dyDescent="0.2">
      <c r="A89" s="74"/>
      <c r="B89" s="74"/>
      <c r="C89" s="74"/>
      <c r="D89" s="137"/>
      <c r="E89" s="137"/>
    </row>
    <row r="90" spans="1:5" s="79" customFormat="1" x14ac:dyDescent="0.2">
      <c r="A90" s="74"/>
      <c r="B90" s="74"/>
      <c r="C90" s="74"/>
      <c r="D90" s="137"/>
      <c r="E90" s="137"/>
    </row>
    <row r="91" spans="1:5" s="79" customFormat="1" x14ac:dyDescent="0.2">
      <c r="A91" s="74"/>
      <c r="B91" s="74"/>
      <c r="C91" s="74"/>
      <c r="D91" s="137"/>
      <c r="E91" s="137"/>
    </row>
    <row r="92" spans="1:5" s="79" customFormat="1" x14ac:dyDescent="0.2">
      <c r="A92" s="74"/>
      <c r="B92" s="74"/>
      <c r="C92" s="74"/>
      <c r="D92" s="137"/>
      <c r="E92" s="137"/>
    </row>
  </sheetData>
  <mergeCells count="12">
    <mergeCell ref="A2:G2"/>
    <mergeCell ref="C4:E4"/>
    <mergeCell ref="C5:E5"/>
    <mergeCell ref="C6:E6"/>
    <mergeCell ref="C8:E8"/>
    <mergeCell ref="B38:C38"/>
    <mergeCell ref="B42:E43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11,61</vt:lpstr>
      <vt:lpstr>9,5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2019-04-07T04:25:17Z</dcterms:modified>
</cp:coreProperties>
</file>