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29" i="87"/>
  <c r="C33"/>
  <c r="D33" s="1"/>
  <c r="C32"/>
  <c r="D32" s="1"/>
  <c r="C18" l="1"/>
  <c r="D36" l="1"/>
  <c r="C11" s="1"/>
  <c r="D2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C11"/>
  <c r="D50" i="89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76"/>
  <c r="E27"/>
  <c r="D27" s="1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C21" i="70" l="1"/>
  <c r="F21" s="1"/>
  <c r="E18" i="90"/>
  <c r="D20"/>
  <c r="D20" i="75"/>
  <c r="F20" i="70"/>
  <c r="D31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E27" i="87" l="1"/>
  <c r="E28" s="1"/>
  <c r="C28" s="1"/>
  <c r="D25"/>
  <c r="D24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C31"/>
  <c r="E31"/>
</calcChain>
</file>

<file path=xl/sharedStrings.xml><?xml version="1.0" encoding="utf-8"?>
<sst xmlns="http://schemas.openxmlformats.org/spreadsheetml/2006/main" count="1260" uniqueCount="147">
  <si>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</si>
  <si>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</si>
  <si>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</si>
  <si>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</si>
  <si>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</si>
  <si>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</si>
  <si>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</si>
  <si>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</si>
  <si>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</si>
  <si>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</si>
  <si>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</si>
  <si>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</si>
  <si>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</si>
  <si>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</si>
  <si>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</si>
  <si>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</si>
  <si>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</si>
  <si>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</si>
  <si>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</si>
  <si>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</si>
  <si>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</si>
  <si>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</si>
  <si>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</si>
  <si>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</si>
  <si>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</si>
  <si>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</si>
  <si>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</si>
  <si>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</si>
  <si>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</si>
  <si>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</si>
  <si>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</si>
  <si>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</si>
  <si>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</si>
  <si>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</si>
  <si>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</si>
  <si>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</si>
  <si>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</si>
  <si>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</si>
  <si>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</si>
  <si>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</si>
  <si>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</si>
  <si>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</si>
  <si>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</si>
  <si>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</si>
  <si>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</si>
  <si>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</si>
  <si>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</si>
  <si>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</si>
  <si>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</si>
  <si>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</si>
  <si>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</si>
  <si>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</si>
  <si>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</si>
  <si>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</si>
  <si>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</si>
  <si>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</si>
  <si>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</si>
  <si>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</si>
  <si>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</si>
  <si>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</si>
  <si>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</si>
  <si>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</si>
  <si>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</si>
  <si>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</si>
  <si>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</si>
  <si>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</si>
  <si>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</si>
  <si>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</si>
  <si>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</si>
  <si>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</si>
  <si>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</si>
  <si>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</si>
  <si>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</si>
  <si>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</si>
  <si>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</si>
  <si>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</si>
  <si>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</si>
  <si>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</si>
  <si>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</si>
  <si>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</si>
  <si>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</si>
  <si>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</si>
  <si>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</si>
  <si>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</si>
  <si>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</si>
  <si>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</si>
  <si>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</si>
  <si>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</si>
  <si>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</si>
  <si>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</si>
  <si>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</si>
  <si>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</si>
  <si>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</si>
  <si>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</si>
  <si>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</si>
  <si>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</si>
  <si>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</si>
  <si>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</si>
  <si>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</si>
  <si>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</si>
  <si>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</si>
  <si>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</si>
  <si>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</si>
  <si>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</si>
  <si>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</si>
  <si>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</si>
  <si>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</si>
  <si>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</si>
  <si>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</si>
  <si>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</si>
  <si>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</si>
  <si>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</si>
  <si>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</si>
  <si>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</si>
  <si>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</si>
  <si>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</si>
  <si>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</si>
  <si>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</si>
  <si>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</si>
  <si>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</si>
  <si>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</si>
  <si>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</si>
  <si>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</si>
  <si>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</si>
  <si>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</si>
  <si>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</si>
  <si>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</si>
  <si>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</si>
  <si>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</si>
  <si>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</si>
  <si>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</si>
  <si>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</si>
  <si>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</si>
  <si>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</si>
  <si>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</si>
  <si>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</si>
  <si>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</si>
  <si>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3.8.</t>
  </si>
  <si>
    <t>Итого услуги по управлению и содержанию МКД</t>
  </si>
  <si>
    <t>4.0.</t>
  </si>
  <si>
    <t>4.1.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</si>
  <si>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</si>
  <si>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</si>
  <si>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</si>
  <si>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Горская, 1</t>
  </si>
  <si>
    <t>3-этажный панельный дом</t>
  </si>
  <si>
    <t>Остаток денежных средств на 01.01.2019г.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</si>
</sst>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7" zoomScale="77" zoomScaleNormal="77" workbookViewId="0">
      <selection activeCell="E32" sqref="E32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144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145</v>
      </c>
      <c r="D4" s="179"/>
      <c r="E4" s="179"/>
    </row>
    <row r="5" spans="1:5" ht="19.5">
      <c r="B5" s="73" t="s">
        <v>1</v>
      </c>
      <c r="C5" s="194">
        <v>3</v>
      </c>
      <c r="D5" s="195"/>
      <c r="E5" s="195"/>
    </row>
    <row r="6" spans="1:5" ht="19.5">
      <c r="B6" s="78" t="s">
        <v>2</v>
      </c>
      <c r="C6" s="194">
        <v>1462.71</v>
      </c>
      <c r="D6" s="195"/>
      <c r="E6" s="195"/>
    </row>
    <row r="7" spans="1:5" ht="19.5">
      <c r="B7" s="78" t="s">
        <v>89</v>
      </c>
      <c r="C7" s="79"/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197200.65</v>
      </c>
      <c r="D9" s="106"/>
      <c r="E9" s="107"/>
    </row>
    <row r="10" spans="1:5">
      <c r="B10" s="87" t="s">
        <v>87</v>
      </c>
      <c r="C10" s="88">
        <v>8.5</v>
      </c>
      <c r="D10" s="66"/>
      <c r="E10" s="46"/>
    </row>
    <row r="11" spans="1:5">
      <c r="B11" s="87" t="s">
        <v>93</v>
      </c>
      <c r="C11" s="88">
        <f>D36*12</f>
        <v>10560</v>
      </c>
      <c r="D11" s="66"/>
      <c r="E11" s="46"/>
    </row>
    <row r="12" spans="1:5">
      <c r="B12" s="87" t="s">
        <v>88</v>
      </c>
      <c r="C12" s="89">
        <f>C6*C10*12</f>
        <v>149196.41999999998</v>
      </c>
      <c r="D12" s="66">
        <f>C12/12</f>
        <v>12433.034999999998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8249.6844000000001</v>
      </c>
      <c r="D17" s="15">
        <v>5.64</v>
      </c>
      <c r="E17" s="15">
        <f>C17*12</f>
        <v>98996.212800000008</v>
      </c>
    </row>
    <row r="18" spans="1:6">
      <c r="A18" s="100" t="s">
        <v>10</v>
      </c>
      <c r="B18" s="18" t="s">
        <v>11</v>
      </c>
      <c r="C18" s="15">
        <f>0.67*C6</f>
        <v>980.01570000000004</v>
      </c>
      <c r="D18" s="15">
        <v>0.67</v>
      </c>
      <c r="E18" s="15">
        <f>C18*12</f>
        <v>11760.188400000001</v>
      </c>
    </row>
    <row r="19" spans="1:6">
      <c r="A19" s="100" t="s">
        <v>12</v>
      </c>
      <c r="B19" s="18" t="s">
        <v>33</v>
      </c>
      <c r="C19" s="15">
        <v>0</v>
      </c>
      <c r="D19" s="15">
        <v>0</v>
      </c>
      <c r="E19" s="15">
        <v>0</v>
      </c>
    </row>
    <row r="20" spans="1:6">
      <c r="A20" s="118" t="s">
        <v>13</v>
      </c>
      <c r="B20" s="46" t="s">
        <v>58</v>
      </c>
      <c r="C20" s="15">
        <f>E20/12</f>
        <v>0</v>
      </c>
      <c r="D20" s="15">
        <f>C20/C6</f>
        <v>0</v>
      </c>
      <c r="E20" s="3">
        <v>0</v>
      </c>
    </row>
    <row r="21" spans="1:6">
      <c r="A21" s="118" t="s">
        <v>14</v>
      </c>
      <c r="B21" s="1" t="s">
        <v>38</v>
      </c>
      <c r="C21" s="15">
        <f t="shared" ref="C21" si="0">E21/12</f>
        <v>0</v>
      </c>
      <c r="D21" s="54">
        <f>C21/C6</f>
        <v>0</v>
      </c>
      <c r="E21" s="15">
        <f>C7*2.35</f>
        <v>0</v>
      </c>
    </row>
    <row r="22" spans="1:6">
      <c r="A22" s="118" t="s">
        <v>45</v>
      </c>
      <c r="B22" s="1" t="s">
        <v>85</v>
      </c>
      <c r="C22" s="15">
        <f>E22/12</f>
        <v>0</v>
      </c>
      <c r="D22" s="54">
        <f>C22/C6</f>
        <v>0</v>
      </c>
      <c r="E22" s="15">
        <f>C7*1.62</f>
        <v>0</v>
      </c>
    </row>
    <row r="23" spans="1:6" s="119" customFormat="1">
      <c r="A23" s="118" t="s">
        <v>132</v>
      </c>
      <c r="B23" s="1" t="s">
        <v>37</v>
      </c>
      <c r="C23" s="15">
        <f>C12*12%/12</f>
        <v>1491.9641999999997</v>
      </c>
      <c r="D23" s="15">
        <f>C23/C6</f>
        <v>1.0199999999999998</v>
      </c>
      <c r="E23" s="3">
        <f>C12*12%</f>
        <v>17903.570399999997</v>
      </c>
    </row>
    <row r="24" spans="1:6" ht="37.5">
      <c r="A24" s="118" t="s">
        <v>133</v>
      </c>
      <c r="B24" s="1" t="s">
        <v>83</v>
      </c>
      <c r="C24" s="15">
        <f>C12*0.9%/12</f>
        <v>111.89731499999999</v>
      </c>
      <c r="D24" s="15">
        <f>C24/C6</f>
        <v>7.6499999999999999E-2</v>
      </c>
      <c r="E24" s="3">
        <f>C12*0.9%</f>
        <v>1342.7677799999999</v>
      </c>
    </row>
    <row r="25" spans="1:6" s="119" customFormat="1">
      <c r="A25" s="118" t="s">
        <v>134</v>
      </c>
      <c r="B25" s="1" t="s">
        <v>84</v>
      </c>
      <c r="C25" s="15">
        <f>C12*2.5%/12</f>
        <v>310.825875</v>
      </c>
      <c r="D25" s="15">
        <f>C25/C6</f>
        <v>0.21249999999999999</v>
      </c>
      <c r="E25" s="3">
        <f>C25*12</f>
        <v>3729.9105</v>
      </c>
    </row>
    <row r="26" spans="1:6" s="121" customFormat="1">
      <c r="A26" s="118" t="s">
        <v>135</v>
      </c>
      <c r="B26" s="48" t="s">
        <v>108</v>
      </c>
      <c r="C26" s="49">
        <f>E26/12</f>
        <v>164.33387500000001</v>
      </c>
      <c r="D26" s="49">
        <f>E26/C6/12</f>
        <v>0.11234891058377942</v>
      </c>
      <c r="E26" s="50">
        <f>C9*1%</f>
        <v>1972.0065</v>
      </c>
    </row>
    <row r="27" spans="1:6" s="123" customFormat="1">
      <c r="A27" s="122"/>
      <c r="B27" s="66" t="s">
        <v>138</v>
      </c>
      <c r="C27" s="14">
        <f>SUM(C17:C26)</f>
        <v>11308.721365000001</v>
      </c>
      <c r="D27" s="14">
        <f>SUM(D17:D26)</f>
        <v>7.7313489105837796</v>
      </c>
      <c r="E27" s="14">
        <f>SUM(E17:E26)</f>
        <v>135704.65638</v>
      </c>
    </row>
    <row r="28" spans="1:6" ht="37.5">
      <c r="A28" s="118"/>
      <c r="B28" s="90" t="s">
        <v>94</v>
      </c>
      <c r="C28" s="134">
        <f>E28/12</f>
        <v>1124.3136349999986</v>
      </c>
      <c r="D28" s="134">
        <f>C28/C6</f>
        <v>0.76865108941621962</v>
      </c>
      <c r="E28" s="134">
        <f>C12-E27</f>
        <v>13491.763619999983</v>
      </c>
    </row>
    <row r="29" spans="1:6">
      <c r="A29" s="120" t="s">
        <v>136</v>
      </c>
      <c r="B29" s="48" t="s">
        <v>131</v>
      </c>
      <c r="C29" s="15">
        <f t="shared" ref="C29" si="1">E29/12</f>
        <v>83.333333333333329</v>
      </c>
      <c r="D29" s="54">
        <f>C29/C6</f>
        <v>5.6971876402932449E-2</v>
      </c>
      <c r="E29" s="50">
        <v>1000</v>
      </c>
    </row>
    <row r="30" spans="1:6">
      <c r="A30" s="120" t="s">
        <v>137</v>
      </c>
      <c r="B30" s="140"/>
      <c r="C30" s="49"/>
      <c r="D30" s="53"/>
      <c r="E30" s="53"/>
    </row>
    <row r="31" spans="1:6">
      <c r="A31" s="100"/>
      <c r="B31" s="22" t="s">
        <v>141</v>
      </c>
      <c r="C31" s="14">
        <f ca="1">SUM(C29:C33)</f>
        <v>20666.666666666668</v>
      </c>
      <c r="D31" s="14">
        <f>SUM(D29:D30)</f>
        <v>5.6971876402932449E-2</v>
      </c>
      <c r="E31" s="14">
        <f ca="1">SUM(E29:E33)</f>
        <v>345000</v>
      </c>
      <c r="F31" s="135"/>
    </row>
    <row r="32" spans="1:6">
      <c r="A32" s="120" t="s">
        <v>139</v>
      </c>
      <c r="B32" s="141" t="s">
        <v>146</v>
      </c>
      <c r="C32" s="134">
        <f>E32/12</f>
        <v>-4617.4216666666662</v>
      </c>
      <c r="D32" s="134">
        <f>C32/C6</f>
        <v>-3.156758117922668</v>
      </c>
      <c r="E32" s="134">
        <v>-55409.06</v>
      </c>
    </row>
    <row r="33" spans="1:5" ht="18" customHeight="1">
      <c r="A33" s="18" t="s">
        <v>140</v>
      </c>
      <c r="B33" s="18"/>
      <c r="C33" s="15">
        <f>E33/12</f>
        <v>0</v>
      </c>
      <c r="D33" s="54">
        <f>C33/C6</f>
        <v>0</v>
      </c>
      <c r="E33" s="15"/>
    </row>
    <row r="34" spans="1:5" ht="33" customHeight="1">
      <c r="A34" s="100"/>
      <c r="B34" s="142" t="s">
        <v>142</v>
      </c>
      <c r="C34" s="169"/>
      <c r="D34" s="136">
        <v>8.5</v>
      </c>
      <c r="E34" s="133"/>
    </row>
    <row r="35" spans="1:5">
      <c r="A35" s="126"/>
      <c r="B35" s="126"/>
      <c r="C35" s="127"/>
      <c r="D35" s="26"/>
      <c r="E35" s="127"/>
    </row>
    <row r="36" spans="1:5" ht="42" customHeight="1">
      <c r="A36" s="126"/>
      <c r="B36" s="137" t="s">
        <v>143</v>
      </c>
      <c r="C36" s="138">
        <v>1000</v>
      </c>
      <c r="D36" s="138">
        <f>C36/100*88</f>
        <v>880</v>
      </c>
      <c r="E36" s="26"/>
    </row>
    <row r="37" spans="1:5">
      <c r="A37" s="126"/>
      <c r="B37" s="126"/>
      <c r="C37" s="127"/>
      <c r="D37" s="127"/>
      <c r="E37" s="127"/>
    </row>
    <row r="38" spans="1:5">
      <c r="A38" s="128"/>
      <c r="B38" s="206" t="s">
        <v>95</v>
      </c>
      <c r="C38" s="207"/>
      <c r="D38" s="207"/>
      <c r="E38" s="208"/>
    </row>
    <row r="39" spans="1:5" ht="40.5" customHeight="1">
      <c r="A39" s="128"/>
      <c r="B39" s="209"/>
      <c r="C39" s="210"/>
      <c r="D39" s="210"/>
      <c r="E39" s="211"/>
    </row>
    <row r="40" spans="1:5" ht="46.5" customHeight="1">
      <c r="A40" s="57" t="s">
        <v>39</v>
      </c>
      <c r="B40" s="57"/>
      <c r="C40" s="131"/>
      <c r="D40" s="57"/>
      <c r="E40" s="129"/>
    </row>
    <row r="41" spans="1:5">
      <c r="A41" s="126"/>
      <c r="B41" s="126"/>
      <c r="C41" s="131"/>
      <c r="D41" s="127"/>
      <c r="E41" s="127"/>
    </row>
    <row r="42" spans="1:5">
      <c r="A42" s="132"/>
      <c r="B42" s="132"/>
      <c r="C42" s="131"/>
      <c r="D42" s="131"/>
      <c r="E42" s="131"/>
    </row>
    <row r="43" spans="1:5">
      <c r="A43" s="132"/>
      <c r="B43" s="132"/>
      <c r="C43" s="131"/>
      <c r="D43" s="131"/>
      <c r="E43" s="131"/>
    </row>
    <row r="44" spans="1:5">
      <c r="A44" s="132"/>
      <c r="B44" s="132"/>
      <c r="C44" s="131"/>
      <c r="D44" s="131"/>
      <c r="E44" s="131"/>
    </row>
    <row r="45" spans="1:5">
      <c r="A45" s="132"/>
      <c r="B45" s="132"/>
      <c r="C45" s="131"/>
      <c r="D45" s="131"/>
      <c r="E45" s="131"/>
    </row>
    <row r="46" spans="1:5">
      <c r="A46" s="132"/>
      <c r="B46" s="132"/>
      <c r="C46" s="131"/>
      <c r="D46" s="131"/>
      <c r="E46" s="131"/>
    </row>
    <row r="47" spans="1:5" s="75" customFormat="1">
      <c r="A47" s="132"/>
      <c r="B47" s="132"/>
      <c r="C47" s="131"/>
      <c r="D47" s="131"/>
      <c r="E47" s="131"/>
    </row>
    <row r="48" spans="1:5" s="75" customFormat="1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72"/>
      <c r="B53" s="72"/>
      <c r="C53" s="131"/>
      <c r="D53" s="131"/>
      <c r="E53" s="131"/>
    </row>
    <row r="54" spans="1:5" s="75" customFormat="1">
      <c r="A54" s="72"/>
      <c r="B54" s="7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72"/>
      <c r="D84" s="131"/>
      <c r="E84" s="131"/>
    </row>
    <row r="85" spans="1:5" s="75" customFormat="1">
      <c r="A85" s="72"/>
      <c r="B85" s="72"/>
      <c r="C85" s="72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</sheetData>
  <mergeCells count="12">
    <mergeCell ref="C8:E8"/>
    <mergeCell ref="A2:E2"/>
    <mergeCell ref="C4:E4"/>
    <mergeCell ref="C5:E5"/>
    <mergeCell ref="C6:E6"/>
    <mergeCell ref="B34:C34"/>
    <mergeCell ref="B38:E39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2019-07-10T09:42:14Z</dcterms:modified>
</cp:coreProperties>
</file>