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<sst xmlns="http://schemas.openxmlformats.org/spreadsheetml/2006/main" count="68" uniqueCount="68">
  <si>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</si>
  <si>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</si>
  <si>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</si>
  <si>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</si>
  <si>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</si>
  <si>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</si>
  <si>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</si>
  <si>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</si>
  <si>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</si>
  <si>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</si>
  <si>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</si>
  <si>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</si>
  <si>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</si>
  <si>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</si>
  <si>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</si>
  <si>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</si>
  <si>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</si>
  <si>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</si>
  <si>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</si>
  <si>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</si>
  <si>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</si>
  <si>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</si>
  <si>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</si>
  <si>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</si>
  <si>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</si>
  <si>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</si>
  <si>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</si>
  <si>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</si>
  <si>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</si>
  <si>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</si>
  <si>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</si>
  <si>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</si>
  <si>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</si>
  <si>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</si>
  <si>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</si>
  <si>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</si>
  <si>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</si>
  <si>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</si>
  <si>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</si>
  <si>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</si>
  <si>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Дератизация подвального помещения</t>
  </si>
  <si>
    <t>Установка видеонаблюдения</t>
  </si>
  <si>
    <t>Кран с электроприводом</t>
  </si>
  <si>
    <t>Главный инженер ______________/_____________________________</t>
  </si>
  <si>
    <r>
      <t>Частичный ремонт кровли (по обращениям) 30м</t>
    </r>
    <r>
      <rPr>
        <sz val="14"/>
        <rFont val="Calibri"/>
        <family val="2"/>
      </rPr>
      <t>²</t>
    </r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</si>
  <si>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</si>
  <si>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</si>
  <si>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</si>
  <si>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</si>
  <si>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</si>
  <si>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</si>
  <si>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План работ и услуг по содержанию и ремонту общего имущества МКД на 2018 год по адресу:                                         Попова, 40</t>
  </si>
  <si>
    <t>Доходы от прочих организаций зачисляемые на дом:</t>
  </si>
  <si>
    <t>Задоженность (-), переплата (+) посостоянию на 01.01.2018 (предварительно)</t>
  </si>
  <si>
    <t xml:space="preserve">Ремонт межпанельных швов 30м </t>
  </si>
  <si>
    <t>Сопротивление изоляции (замеры электробезопасности)</t>
  </si>
  <si>
    <t>Дезинсекция</t>
  </si>
  <si>
    <t>2.14</t>
  </si>
  <si>
    <t>2.15</t>
  </si>
  <si>
    <t>2.16</t>
  </si>
  <si>
    <t>2.17</t>
  </si>
  <si>
    <r>
      <t xml:space="preserve">Изоляция трубопровода </t>
    </r>
    <r>
      <rPr>
        <sz val="14"/>
        <rFont val="Calibri"/>
        <family val="2"/>
      </rPr>
      <t>ø</t>
    </r>
    <r>
      <rPr>
        <sz val="14"/>
        <rFont val="Times New Roman"/>
        <family val="1"/>
      </rPr>
      <t xml:space="preserve">50-250м, </t>
    </r>
    <r>
      <rPr>
        <sz val="14"/>
        <rFont val="Calibri"/>
        <family val="2"/>
      </rPr>
      <t>ø</t>
    </r>
    <r>
      <rPr>
        <sz val="14"/>
        <rFont val="Times New Roman"/>
        <family val="1"/>
      </rPr>
      <t xml:space="preserve">25-25м, </t>
    </r>
    <r>
      <rPr>
        <sz val="14"/>
        <rFont val="Calibri"/>
        <family val="2"/>
      </rPr>
      <t>ø</t>
    </r>
    <r>
      <rPr>
        <sz val="14"/>
        <rFont val="Times New Roman"/>
        <family val="1"/>
      </rPr>
      <t>20-80м</t>
    </r>
  </si>
  <si>
    <r>
      <t xml:space="preserve">Замена тубы </t>
    </r>
    <r>
      <rPr>
        <sz val="14"/>
        <rFont val="Calibri"/>
        <family val="2"/>
      </rPr>
      <t>ø50</t>
    </r>
    <r>
      <rPr>
        <sz val="14"/>
        <rFont val="Times New Roman"/>
        <family val="1"/>
      </rPr>
      <t>-120м</t>
    </r>
  </si>
  <si>
    <r>
      <t xml:space="preserve">замена кранов </t>
    </r>
    <r>
      <rPr>
        <sz val="14"/>
        <color indexed="8"/>
        <rFont val="Calibri"/>
        <family val="2"/>
      </rPr>
      <t>ø25</t>
    </r>
    <r>
      <rPr>
        <sz val="14"/>
        <color indexed="8"/>
        <rFont val="Times New Roman"/>
        <family val="1"/>
      </rPr>
      <t xml:space="preserve">-24шт, </t>
    </r>
    <r>
      <rPr>
        <sz val="14"/>
        <color indexed="8"/>
        <rFont val="Calibri"/>
        <family val="2"/>
      </rPr>
      <t>ø</t>
    </r>
    <r>
      <rPr>
        <sz val="14"/>
        <color indexed="8"/>
        <rFont val="Times New Roman"/>
        <family val="1"/>
      </rPr>
      <t xml:space="preserve">20-40шт, </t>
    </r>
    <r>
      <rPr>
        <sz val="14"/>
        <color indexed="8"/>
        <rFont val="Calibri"/>
        <family val="2"/>
      </rPr>
      <t>ø</t>
    </r>
    <r>
      <rPr>
        <sz val="14"/>
        <color indexed="8"/>
        <rFont val="Times New Roman"/>
        <family val="1"/>
      </rPr>
      <t>15-70шт</t>
    </r>
  </si>
  <si>
    <t>За счет прочих средств(по предоставлению протокола собственников)</t>
  </si>
  <si>
    <t>Герметизация теплового ввода (гидрозатвор)</t>
  </si>
  <si>
    <t>Экспертиза кровли</t>
  </si>
  <si>
    <t>Ремонт второго подъезда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</si>
</sst>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horizontal="center" vertical="center" wrapText="1" readingOrder="1"/>
      <protection/>
    </xf>
    <xf numFmtId="0" fontId="17" fillId="0" borderId="0" xfId="0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/>
    </xf>
    <xf numFmtId="0" fontId="59" fillId="32" borderId="0" xfId="0" applyFont="1" applyFill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9" fillId="0" borderId="12" xfId="0" applyNumberFormat="1" applyFont="1" applyBorder="1" applyAlignment="1" applyProtection="1">
      <alignment horizontal="left" vertical="center"/>
      <protection/>
    </xf>
    <xf numFmtId="2" fontId="19" fillId="0" borderId="16" xfId="0" applyNumberFormat="1" applyFont="1" applyBorder="1" applyAlignment="1" applyProtection="1">
      <alignment horizontal="left" vertical="center"/>
      <protection/>
    </xf>
    <xf numFmtId="2" fontId="19" fillId="0" borderId="17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6" fillId="0" borderId="14" xfId="0" applyFont="1" applyBorder="1" applyAlignment="1" applyProtection="1">
      <alignment horizontal="center" vertical="center" wrapText="1" readingOrder="1"/>
      <protection/>
    </xf>
    <xf numFmtId="0" fontId="16" fillId="0" borderId="15" xfId="0" applyFont="1" applyBorder="1" applyAlignment="1" applyProtection="1">
      <alignment horizontal="center" vertical="center" wrapText="1" readingOrder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0" fontId="16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5" zoomScaleNormal="75" zoomScalePageLayoutView="0" workbookViewId="0" topLeftCell="A19">
      <selection activeCell="F24" sqref="F2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1.8515625" style="5" customWidth="1"/>
    <col min="8" max="16384" width="8.8515625" style="6" customWidth="1"/>
  </cols>
  <sheetData>
    <row r="1" spans="5:7" ht="15">
      <c r="E1" s="58" t="s">
        <v>46</v>
      </c>
      <c r="F1" s="58"/>
      <c r="G1" s="58"/>
    </row>
    <row r="2" spans="1:7" ht="30" customHeight="1">
      <c r="A2" s="59" t="s">
        <v>51</v>
      </c>
      <c r="B2" s="59"/>
      <c r="C2" s="59"/>
      <c r="D2" s="59"/>
      <c r="E2" s="59"/>
      <c r="F2" s="59"/>
      <c r="G2" s="59"/>
    </row>
    <row r="3" spans="2:6" ht="15.75">
      <c r="B3" s="55"/>
      <c r="C3" s="7"/>
      <c r="D3" s="7"/>
      <c r="E3" s="7"/>
      <c r="F3" s="7"/>
    </row>
    <row r="4" spans="2:6" ht="15">
      <c r="B4" s="8" t="s">
        <v>0</v>
      </c>
      <c r="C4" s="60" t="s">
        <v>39</v>
      </c>
      <c r="D4" s="61"/>
      <c r="E4" s="61"/>
      <c r="F4" s="41"/>
    </row>
    <row r="5" spans="2:6" ht="15">
      <c r="B5" s="8" t="s">
        <v>1</v>
      </c>
      <c r="C5" s="62">
        <v>4</v>
      </c>
      <c r="D5" s="63"/>
      <c r="E5" s="63"/>
      <c r="F5" s="42"/>
    </row>
    <row r="6" spans="2:6" ht="15">
      <c r="B6" s="9" t="s">
        <v>2</v>
      </c>
      <c r="C6" s="62">
        <v>2696.4</v>
      </c>
      <c r="D6" s="63"/>
      <c r="E6" s="63"/>
      <c r="F6" s="42"/>
    </row>
    <row r="7" spans="2:6" ht="27" customHeight="1">
      <c r="B7" s="46" t="s">
        <v>53</v>
      </c>
      <c r="C7" s="64">
        <v>63078.62</v>
      </c>
      <c r="D7" s="65"/>
      <c r="E7" s="66"/>
      <c r="F7" s="43"/>
    </row>
    <row r="8" ht="15">
      <c r="D8" s="38">
        <v>9.37</v>
      </c>
    </row>
    <row r="9" spans="1:7" ht="15">
      <c r="A9" s="73" t="s">
        <v>3</v>
      </c>
      <c r="B9" s="74"/>
      <c r="C9" s="74"/>
      <c r="D9" s="74"/>
      <c r="E9" s="75"/>
      <c r="F9" s="75"/>
      <c r="G9" s="75"/>
    </row>
    <row r="10" spans="1:7" ht="65.25" customHeight="1">
      <c r="A10" s="76" t="s">
        <v>4</v>
      </c>
      <c r="B10" s="78" t="s">
        <v>5</v>
      </c>
      <c r="C10" s="80" t="s">
        <v>34</v>
      </c>
      <c r="D10" s="82" t="s">
        <v>49</v>
      </c>
      <c r="E10" s="83"/>
      <c r="F10" s="80" t="s">
        <v>48</v>
      </c>
      <c r="G10" s="56" t="s">
        <v>64</v>
      </c>
    </row>
    <row r="11" spans="1:7" ht="45" customHeight="1">
      <c r="A11" s="77"/>
      <c r="B11" s="79"/>
      <c r="C11" s="81"/>
      <c r="D11" s="37" t="s">
        <v>6</v>
      </c>
      <c r="E11" s="44" t="s">
        <v>47</v>
      </c>
      <c r="F11" s="81"/>
      <c r="G11" s="57"/>
    </row>
    <row r="12" spans="1:7" ht="27" customHeight="1">
      <c r="A12" s="11" t="s">
        <v>7</v>
      </c>
      <c r="B12" s="12" t="s">
        <v>33</v>
      </c>
      <c r="C12" s="13">
        <f>D12*C6</f>
        <v>12511.296</v>
      </c>
      <c r="D12" s="13">
        <v>4.64</v>
      </c>
      <c r="E12" s="14">
        <f>C12*12</f>
        <v>150135.552</v>
      </c>
      <c r="F12" s="14">
        <f>C12*12</f>
        <v>150135.552</v>
      </c>
      <c r="G12" s="39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0"/>
    </row>
    <row r="14" spans="1:7" s="54" customFormat="1" ht="18.75">
      <c r="A14" s="17" t="s">
        <v>10</v>
      </c>
      <c r="B14" s="18" t="s">
        <v>11</v>
      </c>
      <c r="C14" s="14">
        <f>0.47*C6</f>
        <v>1267.308</v>
      </c>
      <c r="D14" s="14">
        <f>C14/C6</f>
        <v>0.47</v>
      </c>
      <c r="E14" s="14">
        <f>C14*12</f>
        <v>15207.696</v>
      </c>
      <c r="F14" s="14">
        <f>C14*12</f>
        <v>15207.696</v>
      </c>
      <c r="G14" s="53"/>
    </row>
    <row r="15" spans="1:7" s="54" customFormat="1" ht="19.5" customHeight="1">
      <c r="A15" s="17" t="s">
        <v>12</v>
      </c>
      <c r="B15" s="18" t="s">
        <v>35</v>
      </c>
      <c r="C15" s="14">
        <v>1350</v>
      </c>
      <c r="D15" s="14">
        <f>C15/C6</f>
        <v>0.5006675567423231</v>
      </c>
      <c r="E15" s="14">
        <f>C15*12</f>
        <v>16200</v>
      </c>
      <c r="F15" s="14">
        <f>C15*12</f>
        <v>16200</v>
      </c>
      <c r="G15" s="53"/>
    </row>
    <row r="16" spans="1:7" s="54" customFormat="1" ht="19.5" customHeight="1">
      <c r="A16" s="2" t="s">
        <v>13</v>
      </c>
      <c r="B16" s="1" t="s">
        <v>54</v>
      </c>
      <c r="C16" s="14">
        <f aca="true" t="shared" si="0" ref="C16:C30">E16/12</f>
        <v>1000</v>
      </c>
      <c r="D16" s="14">
        <f>C16/C6</f>
        <v>0.37086485684616527</v>
      </c>
      <c r="E16" s="3">
        <v>12000</v>
      </c>
      <c r="F16" s="14">
        <v>12000</v>
      </c>
      <c r="G16" s="53"/>
    </row>
    <row r="17" spans="1:7" s="54" customFormat="1" ht="18.75">
      <c r="A17" s="2" t="s">
        <v>14</v>
      </c>
      <c r="B17" s="1" t="s">
        <v>40</v>
      </c>
      <c r="C17" s="14">
        <f t="shared" si="0"/>
        <v>111.3</v>
      </c>
      <c r="D17" s="14">
        <f>C17/C6</f>
        <v>0.04127725856697819</v>
      </c>
      <c r="E17" s="3">
        <v>1335.6</v>
      </c>
      <c r="F17" s="14">
        <f>C17*12</f>
        <v>1335.6</v>
      </c>
      <c r="G17" s="53"/>
    </row>
    <row r="18" spans="1:7" s="54" customFormat="1" ht="18.75">
      <c r="A18" s="2" t="s">
        <v>15</v>
      </c>
      <c r="B18" s="1" t="s">
        <v>56</v>
      </c>
      <c r="C18" s="14">
        <f t="shared" si="0"/>
        <v>157.5</v>
      </c>
      <c r="D18" s="14">
        <f>C18/C6</f>
        <v>0.05841121495327103</v>
      </c>
      <c r="E18" s="3">
        <v>1890</v>
      </c>
      <c r="F18" s="14">
        <f>C18*12</f>
        <v>1890</v>
      </c>
      <c r="G18" s="53"/>
    </row>
    <row r="19" spans="1:7" ht="18.75">
      <c r="A19" s="2" t="s">
        <v>16</v>
      </c>
      <c r="B19" s="1" t="s">
        <v>41</v>
      </c>
      <c r="C19" s="14">
        <f t="shared" si="0"/>
        <v>8925</v>
      </c>
      <c r="D19" s="14">
        <f>C19/C6</f>
        <v>3.309968847352025</v>
      </c>
      <c r="E19" s="3">
        <v>107100</v>
      </c>
      <c r="F19" s="14">
        <v>0</v>
      </c>
      <c r="G19" s="3">
        <v>107100</v>
      </c>
    </row>
    <row r="20" spans="1:7" ht="18.75">
      <c r="A20" s="2" t="s">
        <v>17</v>
      </c>
      <c r="B20" s="1" t="s">
        <v>65</v>
      </c>
      <c r="C20" s="14">
        <f t="shared" si="0"/>
        <v>833.3333333333334</v>
      </c>
      <c r="D20" s="14">
        <f>C20/C6</f>
        <v>0.30905404737180436</v>
      </c>
      <c r="E20" s="3">
        <v>10000</v>
      </c>
      <c r="F20" s="14">
        <v>10000</v>
      </c>
      <c r="G20" s="3"/>
    </row>
    <row r="21" spans="1:7" ht="21" customHeight="1">
      <c r="A21" s="2" t="s">
        <v>18</v>
      </c>
      <c r="B21" s="1" t="s">
        <v>44</v>
      </c>
      <c r="C21" s="14">
        <f t="shared" si="0"/>
        <v>2250</v>
      </c>
      <c r="D21" s="14">
        <f>C21/C6</f>
        <v>0.8344459279038718</v>
      </c>
      <c r="E21" s="3">
        <v>27000</v>
      </c>
      <c r="F21" s="14">
        <f>C21*12</f>
        <v>27000</v>
      </c>
      <c r="G21" s="40"/>
    </row>
    <row r="22" spans="1:7" ht="18.75">
      <c r="A22" s="2" t="s">
        <v>19</v>
      </c>
      <c r="B22" s="1" t="s">
        <v>42</v>
      </c>
      <c r="C22" s="14">
        <f t="shared" si="0"/>
        <v>4166.666666666667</v>
      </c>
      <c r="D22" s="14">
        <f>C22/C6</f>
        <v>1.5452702368590219</v>
      </c>
      <c r="E22" s="3">
        <v>50000</v>
      </c>
      <c r="F22" s="14">
        <v>0</v>
      </c>
      <c r="G22" s="14">
        <v>50000</v>
      </c>
    </row>
    <row r="23" spans="1:7" s="52" customFormat="1" ht="22.5" customHeight="1">
      <c r="A23" s="49" t="s">
        <v>20</v>
      </c>
      <c r="B23" s="50" t="s">
        <v>55</v>
      </c>
      <c r="C23" s="48">
        <f t="shared" si="0"/>
        <v>500</v>
      </c>
      <c r="D23" s="48">
        <f>C23/C6</f>
        <v>0.18543242842308263</v>
      </c>
      <c r="E23" s="51">
        <v>6000</v>
      </c>
      <c r="F23" s="48">
        <v>6000</v>
      </c>
      <c r="G23" s="48">
        <v>0</v>
      </c>
    </row>
    <row r="24" spans="1:7" ht="18.75">
      <c r="A24" s="2" t="s">
        <v>28</v>
      </c>
      <c r="B24" s="1" t="s">
        <v>61</v>
      </c>
      <c r="C24" s="14">
        <f t="shared" si="0"/>
        <v>2291.6666666666665</v>
      </c>
      <c r="D24" s="14">
        <f>C24/C6</f>
        <v>0.8498986302724619</v>
      </c>
      <c r="E24" s="14">
        <v>27500</v>
      </c>
      <c r="F24" s="14">
        <v>27500</v>
      </c>
      <c r="G24" s="14"/>
    </row>
    <row r="25" spans="1:7" ht="18.75">
      <c r="A25" s="2" t="s">
        <v>37</v>
      </c>
      <c r="B25" s="1" t="s">
        <v>62</v>
      </c>
      <c r="C25" s="14">
        <f t="shared" si="0"/>
        <v>7916.666666666667</v>
      </c>
      <c r="D25" s="14">
        <f>C25/C6</f>
        <v>2.9360134500321418</v>
      </c>
      <c r="E25" s="3">
        <v>95000</v>
      </c>
      <c r="F25" s="14">
        <v>0</v>
      </c>
      <c r="G25" s="14">
        <v>95000</v>
      </c>
    </row>
    <row r="26" spans="1:7" ht="18.75">
      <c r="A26" s="2" t="s">
        <v>45</v>
      </c>
      <c r="B26" s="47" t="s">
        <v>63</v>
      </c>
      <c r="C26" s="14">
        <f t="shared" si="0"/>
        <v>2666.6666666666665</v>
      </c>
      <c r="D26" s="14">
        <f>C26/C6</f>
        <v>0.9889729515897739</v>
      </c>
      <c r="E26" s="3">
        <v>32000</v>
      </c>
      <c r="F26" s="14">
        <v>0</v>
      </c>
      <c r="G26" s="14">
        <v>32000</v>
      </c>
    </row>
    <row r="27" spans="1:7" ht="18.75">
      <c r="A27" s="2" t="s">
        <v>57</v>
      </c>
      <c r="B27" s="1" t="s">
        <v>66</v>
      </c>
      <c r="C27" s="14">
        <f t="shared" si="0"/>
        <v>1250</v>
      </c>
      <c r="D27" s="14">
        <f>C27/C6</f>
        <v>0.4635810710577066</v>
      </c>
      <c r="E27" s="3">
        <v>15000</v>
      </c>
      <c r="F27" s="3">
        <v>15000</v>
      </c>
      <c r="G27" s="40"/>
    </row>
    <row r="28" spans="1:7" ht="18.75">
      <c r="A28" s="2" t="s">
        <v>58</v>
      </c>
      <c r="B28" s="1" t="s">
        <v>67</v>
      </c>
      <c r="C28" s="14">
        <f>E28/12</f>
        <v>3750</v>
      </c>
      <c r="D28" s="14">
        <f>C28/C6</f>
        <v>1.3907432131731197</v>
      </c>
      <c r="E28" s="3">
        <v>45000</v>
      </c>
      <c r="F28" s="3">
        <v>45000</v>
      </c>
      <c r="G28" s="40"/>
    </row>
    <row r="29" spans="1:7" ht="18.75">
      <c r="A29" s="2" t="s">
        <v>59</v>
      </c>
      <c r="B29" s="1"/>
      <c r="C29" s="14">
        <f t="shared" si="0"/>
        <v>0</v>
      </c>
      <c r="D29" s="14">
        <f>C29/C6</f>
        <v>0</v>
      </c>
      <c r="E29" s="3">
        <v>0</v>
      </c>
      <c r="F29" s="3">
        <v>0</v>
      </c>
      <c r="G29" s="40"/>
    </row>
    <row r="30" spans="1:7" ht="18.75">
      <c r="A30" s="2" t="s">
        <v>60</v>
      </c>
      <c r="B30" s="1"/>
      <c r="C30" s="14">
        <f t="shared" si="0"/>
        <v>0</v>
      </c>
      <c r="D30" s="14">
        <f>C30/C6</f>
        <v>0</v>
      </c>
      <c r="E30" s="3">
        <v>0</v>
      </c>
      <c r="F30" s="3">
        <v>0</v>
      </c>
      <c r="G30" s="40"/>
    </row>
    <row r="31" spans="1:7" ht="18.75">
      <c r="A31" s="17"/>
      <c r="B31" s="18" t="s">
        <v>21</v>
      </c>
      <c r="C31" s="13">
        <f>C24+C23+C22+C21+C20+C19+C18+C17+C16+C15+C14+C25+C26+C27+C29+C30</f>
        <v>34686.108</v>
      </c>
      <c r="D31" s="13">
        <f>D24+D23+D22+D21+D20+D19+D18+D17+D16+D15+D14+D25+D26+D27+D29+D30</f>
        <v>12.863858477970629</v>
      </c>
      <c r="E31" s="13">
        <f>E24+E23+E22+E21+E20+E19+E18+E17+E16+E15+E14+E25+E26+E27+E29+E30</f>
        <v>416233.29600000003</v>
      </c>
      <c r="F31" s="13">
        <f>F24+F23+F22+F21+F20+F19+F18+F17+F16+F15+F14+F25+F26+F27+F28+F29+F30</f>
        <v>177133.296</v>
      </c>
      <c r="G31" s="13">
        <f>G24+G23+G22+G21+G20+G19+G18+G17+G16+G15+G14+G25+G26+G27+G29+G30</f>
        <v>284100</v>
      </c>
    </row>
    <row r="32" spans="1:7" ht="18.75">
      <c r="A32" s="2"/>
      <c r="B32" s="1" t="s">
        <v>50</v>
      </c>
      <c r="C32" s="14"/>
      <c r="D32" s="14">
        <f>D30+D29+D28+D27+D26+D25+D24+D23+D21+D20+D19+D18+D17+D16+D15+D14+D22</f>
        <v>14.254601691143748</v>
      </c>
      <c r="E32" s="3"/>
      <c r="F32" s="3">
        <f>(F30+F29+F27+F26+F25+F24+F23+F22+F21+F20+F19+F18+F17+F16+F15+F14)/12/C6</f>
        <v>4.083632992137665</v>
      </c>
      <c r="G32" s="3">
        <f>(G30+G29+G27+G26+G25+G24+G23+G22+G21+G20+G19+G18+G17+G16+G15+G14)/12/C6</f>
        <v>8.780225485832963</v>
      </c>
    </row>
    <row r="33" spans="1:7" ht="37.5">
      <c r="A33" s="10" t="s">
        <v>22</v>
      </c>
      <c r="B33" s="19" t="s">
        <v>38</v>
      </c>
      <c r="C33" s="13">
        <f>D33*C6</f>
        <v>10939.163556985663</v>
      </c>
      <c r="D33" s="20">
        <f>F33/F32*D32</f>
        <v>4.056951326578275</v>
      </c>
      <c r="E33" s="13">
        <f>C33*12</f>
        <v>131269.96268382797</v>
      </c>
      <c r="F33" s="20">
        <f>D8*0.12+C41*0.12/C6</f>
        <v>1.1622282153983088</v>
      </c>
      <c r="G33" s="20">
        <f>F33/F32*G32</f>
        <v>2.498908647481703</v>
      </c>
    </row>
    <row r="34" spans="1:7" ht="37.5">
      <c r="A34" s="21" t="s">
        <v>23</v>
      </c>
      <c r="B34" s="22" t="s">
        <v>24</v>
      </c>
      <c r="C34" s="13">
        <f>D34*C6</f>
        <v>2998.549406916733</v>
      </c>
      <c r="D34" s="13">
        <f>F34/F32*D32</f>
        <v>1.112056596542328</v>
      </c>
      <c r="E34" s="13">
        <f>C34*12</f>
        <v>35982.5928830008</v>
      </c>
      <c r="F34" s="13">
        <f>D8*0.034</f>
        <v>0.31858</v>
      </c>
      <c r="G34" s="13">
        <f>F34/F32*G32</f>
        <v>0.6849793408619732</v>
      </c>
    </row>
    <row r="35" spans="1:7" ht="56.25">
      <c r="A35" s="21" t="s">
        <v>25</v>
      </c>
      <c r="B35" s="22" t="s">
        <v>26</v>
      </c>
      <c r="C35" s="23">
        <v>0</v>
      </c>
      <c r="D35" s="14">
        <f>C35/C6</f>
        <v>0</v>
      </c>
      <c r="E35" s="23">
        <f>C35*12</f>
        <v>0</v>
      </c>
      <c r="F35" s="23"/>
      <c r="G35" s="36"/>
    </row>
    <row r="36" spans="1:7" ht="18.75">
      <c r="A36" s="17"/>
      <c r="B36" s="22" t="s">
        <v>27</v>
      </c>
      <c r="C36" s="13"/>
      <c r="D36" s="13">
        <f>D34+D33+D31+D12+D35</f>
        <v>22.672866401091234</v>
      </c>
      <c r="E36" s="13"/>
      <c r="F36" s="13">
        <f>(F31+F12)/12/C6+F33+F34</f>
        <v>11.595184420709092</v>
      </c>
      <c r="G36" s="13">
        <f>(G31+G12)/12/C6+G33+G34</f>
        <v>11.96411347417664</v>
      </c>
    </row>
    <row r="37" spans="1:7" ht="18.75">
      <c r="A37" s="17"/>
      <c r="B37" s="67" t="s">
        <v>36</v>
      </c>
      <c r="C37" s="68"/>
      <c r="D37" s="69">
        <f>D36-(C7/12/C6+(D39)/C6)</f>
        <v>20.445989206807496</v>
      </c>
      <c r="E37" s="70"/>
      <c r="F37" s="13">
        <f>F36-(C7+D39*12)/12/C6</f>
        <v>9.368307226425356</v>
      </c>
      <c r="G37" s="13"/>
    </row>
    <row r="38" spans="1:6" ht="15">
      <c r="A38" s="24"/>
      <c r="B38" s="24"/>
      <c r="C38" s="25"/>
      <c r="D38" s="25"/>
      <c r="E38" s="25"/>
      <c r="F38" s="25"/>
    </row>
    <row r="39" spans="1:4" ht="20.25">
      <c r="A39" s="24"/>
      <c r="B39" s="71" t="s">
        <v>52</v>
      </c>
      <c r="C39" s="71"/>
      <c r="D39" s="26">
        <f>C41/100*88</f>
        <v>748</v>
      </c>
    </row>
    <row r="40" spans="1:6" ht="15">
      <c r="A40" s="24"/>
      <c r="B40" s="24"/>
      <c r="C40" s="25"/>
      <c r="D40" s="25"/>
      <c r="E40" s="25"/>
      <c r="F40" s="25"/>
    </row>
    <row r="41" spans="1:7" ht="18">
      <c r="A41" s="27"/>
      <c r="B41" s="28" t="s">
        <v>29</v>
      </c>
      <c r="C41" s="29">
        <f>SUM(C42:C48)</f>
        <v>850</v>
      </c>
      <c r="D41" s="30"/>
      <c r="E41" s="30"/>
      <c r="F41" s="30"/>
      <c r="G41" s="31"/>
    </row>
    <row r="42" spans="1:7" ht="18">
      <c r="A42" s="27"/>
      <c r="B42" s="32"/>
      <c r="C42" s="33"/>
      <c r="D42" s="30"/>
      <c r="E42" s="30"/>
      <c r="F42" s="30"/>
      <c r="G42" s="31"/>
    </row>
    <row r="43" spans="1:7" ht="18">
      <c r="A43" s="27"/>
      <c r="B43" s="32"/>
      <c r="C43" s="33"/>
      <c r="D43" s="30"/>
      <c r="E43" s="30"/>
      <c r="F43" s="30"/>
      <c r="G43" s="31"/>
    </row>
    <row r="44" spans="1:7" ht="18">
      <c r="A44" s="27"/>
      <c r="B44" s="45" t="s">
        <v>30</v>
      </c>
      <c r="C44" s="33"/>
      <c r="D44" s="30"/>
      <c r="E44" s="30"/>
      <c r="F44" s="30"/>
      <c r="G44" s="31"/>
    </row>
    <row r="45" spans="1:7" ht="18">
      <c r="A45" s="27"/>
      <c r="B45" s="32" t="s">
        <v>31</v>
      </c>
      <c r="C45" s="33">
        <v>500</v>
      </c>
      <c r="D45" s="30"/>
      <c r="E45" s="30"/>
      <c r="F45" s="30"/>
      <c r="G45" s="31"/>
    </row>
    <row r="46" spans="1:7" ht="18">
      <c r="A46" s="27"/>
      <c r="B46" s="32" t="s">
        <v>32</v>
      </c>
      <c r="C46" s="33">
        <v>350</v>
      </c>
      <c r="D46" s="30"/>
      <c r="E46" s="30"/>
      <c r="F46" s="30"/>
      <c r="G46" s="31"/>
    </row>
    <row r="47" spans="1:7" ht="18">
      <c r="A47" s="27"/>
      <c r="B47" s="32"/>
      <c r="C47" s="33"/>
      <c r="D47" s="30"/>
      <c r="E47" s="30"/>
      <c r="F47" s="30"/>
      <c r="G47" s="31"/>
    </row>
    <row r="48" spans="1:7" ht="18">
      <c r="A48" s="27"/>
      <c r="B48" s="32"/>
      <c r="C48" s="33"/>
      <c r="D48" s="30"/>
      <c r="E48" s="30"/>
      <c r="F48" s="30"/>
      <c r="G48" s="31"/>
    </row>
    <row r="49" spans="1:7" ht="93.75" customHeight="1">
      <c r="A49" s="72" t="s">
        <v>43</v>
      </c>
      <c r="B49" s="72"/>
      <c r="C49" s="72"/>
      <c r="D49" s="72"/>
      <c r="E49" s="30"/>
      <c r="F49" s="30"/>
      <c r="G49" s="31"/>
    </row>
    <row r="50" spans="1:6" ht="15">
      <c r="A50" s="24"/>
      <c r="B50" s="24"/>
      <c r="C50" s="25"/>
      <c r="D50" s="25"/>
      <c r="E50" s="25"/>
      <c r="F50" s="25"/>
    </row>
    <row r="51" spans="1:6" ht="15">
      <c r="A51" s="34"/>
      <c r="B51" s="34"/>
      <c r="C51" s="35"/>
      <c r="D51" s="35"/>
      <c r="E51" s="35"/>
      <c r="F51" s="35"/>
    </row>
    <row r="52" spans="1:6" ht="15">
      <c r="A52" s="34"/>
      <c r="B52" s="34"/>
      <c r="C52" s="35"/>
      <c r="D52" s="35"/>
      <c r="E52" s="35"/>
      <c r="F52" s="35"/>
    </row>
    <row r="53" spans="1:6" ht="15">
      <c r="A53" s="34"/>
      <c r="B53" s="34"/>
      <c r="C53" s="35"/>
      <c r="D53" s="35"/>
      <c r="E53" s="35"/>
      <c r="F53" s="35"/>
    </row>
    <row r="54" spans="1:6" ht="15">
      <c r="A54" s="34"/>
      <c r="B54" s="34"/>
      <c r="C54" s="35"/>
      <c r="D54" s="35"/>
      <c r="E54" s="35"/>
      <c r="F54" s="35"/>
    </row>
    <row r="55" spans="1:6" ht="15">
      <c r="A55" s="34"/>
      <c r="B55" s="34"/>
      <c r="C55" s="35"/>
      <c r="D55" s="35"/>
      <c r="E55" s="35"/>
      <c r="F55" s="3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3:6" ht="15">
      <c r="C62" s="35"/>
      <c r="D62" s="35"/>
      <c r="E62" s="35"/>
      <c r="F62" s="35"/>
    </row>
    <row r="63" spans="3:6" ht="15">
      <c r="C63" s="35"/>
      <c r="D63" s="35"/>
      <c r="E63" s="35"/>
      <c r="F63" s="35"/>
    </row>
    <row r="64" spans="3:6" ht="15">
      <c r="C64" s="35"/>
      <c r="D64" s="35"/>
      <c r="E64" s="35"/>
      <c r="F64" s="35"/>
    </row>
    <row r="65" spans="3:6" ht="15">
      <c r="C65" s="35"/>
      <c r="D65" s="35"/>
      <c r="E65" s="35"/>
      <c r="F65" s="35"/>
    </row>
    <row r="66" spans="3:6" ht="15"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</sheetData>
  <sheetProtection/>
  <mergeCells count="17"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2018-04-11T04:11:29Z</dcterms:modified>
  <cp:category/>
  <cp:version/>
  <cp:contentType/>
  <cp:contentStatus/>
</cp:coreProperties>
</file>