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<sst xmlns="http://schemas.openxmlformats.org/spreadsheetml/2006/main" count="64" uniqueCount="64">
  <si>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</si>
  <si>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</si>
  <si>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</si>
  <si>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</si>
  <si>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</si>
  <si>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</si>
  <si>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</si>
  <si>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</si>
  <si>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</si>
  <si>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</si>
  <si>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</si>
  <si>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</si>
  <si>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</si>
  <si>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</si>
  <si>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</si>
  <si>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</si>
  <si>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</si>
  <si>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</si>
  <si>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</si>
  <si>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</si>
  <si>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</si>
  <si>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</si>
  <si>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</si>
  <si>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</si>
  <si>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</si>
  <si>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</si>
  <si>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</si>
  <si>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</si>
  <si>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</si>
  <si>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</si>
  <si>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</si>
  <si>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</si>
  <si>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</si>
  <si>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</si>
  <si>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</si>
  <si>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</si>
  <si>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</si>
  <si>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</si>
  <si>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</si>
  <si>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</si>
  <si>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</si>
  <si>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</si>
  <si>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</si>
  <si>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</si>
  <si>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</si>
  <si>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</si>
  <si>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</si>
  <si>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</si>
  <si>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Провайдеры:</t>
  </si>
  <si>
    <t>Замена контейнеров 1 шт</t>
  </si>
  <si>
    <t>Задоженность (-), переплата (+) посостоянию на 30.09.2016</t>
  </si>
  <si>
    <t>Предлагаемый план работ и услуг по содержанию и ремонту общего имущества МКД на 2017 год по адресу:                                                   С.Поляна, 29</t>
  </si>
  <si>
    <t>Замена тамбурной двери в подъезде №1</t>
  </si>
  <si>
    <t>Диагностика лифтов</t>
  </si>
  <si>
    <t>Последиагностический ремонт лифтов</t>
  </si>
  <si>
    <t>Дератизация подвального помещения</t>
  </si>
  <si>
    <t>Дезинфекция мусороствола, мусорокамер</t>
  </si>
  <si>
    <t>Ремонт кровли - 30 м2</t>
  </si>
  <si>
    <t>Ремонт асфальтового покрытия - 35 м2</t>
  </si>
  <si>
    <t>2.16</t>
  </si>
  <si>
    <t>Установка поручней в подъезде №1 - 31,5 мп</t>
  </si>
  <si>
    <t>Установка почтовых ящиков в подъездах №3,4</t>
  </si>
  <si>
    <t>Санитарная обрезка деревьев - 10 шт.</t>
  </si>
  <si>
    <t>Ремонт межпанельных швов - 50 пм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</si>
</sst>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80" zoomScaleNormal="60" zoomScaleSheetLayoutView="80" zoomScalePageLayoutView="0" workbookViewId="0" topLeftCell="A13">
      <selection activeCell="E26" sqref="E2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5" t="s">
        <v>51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5">
      <c r="B4" s="8" t="s">
        <v>0</v>
      </c>
      <c r="C4" s="57" t="s">
        <v>45</v>
      </c>
      <c r="D4" s="58"/>
      <c r="E4" s="58"/>
    </row>
    <row r="5" spans="2:5" ht="15">
      <c r="B5" s="8" t="s">
        <v>1</v>
      </c>
      <c r="C5" s="59">
        <v>5</v>
      </c>
      <c r="D5" s="60"/>
      <c r="E5" s="60"/>
    </row>
    <row r="6" spans="2:5" ht="15">
      <c r="B6" s="9" t="s">
        <v>2</v>
      </c>
      <c r="C6" s="59">
        <v>9285.66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50</v>
      </c>
    </row>
    <row r="11" spans="1:6" ht="27" customHeight="1">
      <c r="A11" s="14" t="s">
        <v>7</v>
      </c>
      <c r="B11" s="15" t="s">
        <v>34</v>
      </c>
      <c r="C11" s="16">
        <f>D11*C6</f>
        <v>43085.4624</v>
      </c>
      <c r="D11" s="16">
        <v>4.64</v>
      </c>
      <c r="E11" s="17">
        <f>C11*12</f>
        <v>517025.5488</v>
      </c>
      <c r="F11" s="61">
        <v>318818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.75">
      <c r="A13" s="20" t="s">
        <v>10</v>
      </c>
      <c r="B13" s="21" t="s">
        <v>11</v>
      </c>
      <c r="C13" s="17">
        <f>0.47*C6</f>
        <v>4364.2602</v>
      </c>
      <c r="D13" s="17">
        <v>0.47</v>
      </c>
      <c r="E13" s="17">
        <f>C13*12</f>
        <v>52371.12239999999</v>
      </c>
      <c r="F13" s="62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0.14538546533041272</v>
      </c>
      <c r="E14" s="17">
        <f>C14*12</f>
        <v>16200</v>
      </c>
      <c r="F14" s="62"/>
    </row>
    <row r="15" spans="1:6" ht="20.25" customHeight="1">
      <c r="A15" s="46" t="s">
        <v>13</v>
      </c>
      <c r="B15" s="1" t="s">
        <v>63</v>
      </c>
      <c r="C15" s="17">
        <f aca="true" t="shared" si="0" ref="C15:C26">E15/12</f>
        <v>1666.6666666666667</v>
      </c>
      <c r="D15" s="17">
        <f>C15/C6</f>
        <v>0.17948822880297866</v>
      </c>
      <c r="E15" s="2">
        <f>50*400</f>
        <v>20000</v>
      </c>
      <c r="F15" s="62"/>
    </row>
    <row r="16" spans="1:6" ht="18.75">
      <c r="A16" s="46" t="s">
        <v>14</v>
      </c>
      <c r="B16" s="1" t="s">
        <v>57</v>
      </c>
      <c r="C16" s="17">
        <f t="shared" si="0"/>
        <v>2250</v>
      </c>
      <c r="D16" s="17">
        <f>C16/C6</f>
        <v>0.24230910888402118</v>
      </c>
      <c r="E16" s="2">
        <f>900*30</f>
        <v>27000</v>
      </c>
      <c r="F16" s="62"/>
    </row>
    <row r="17" spans="1:6" ht="19.5" customHeight="1">
      <c r="A17" s="46" t="s">
        <v>15</v>
      </c>
      <c r="B17" s="1" t="s">
        <v>52</v>
      </c>
      <c r="C17" s="17">
        <f t="shared" si="0"/>
        <v>666.6666666666666</v>
      </c>
      <c r="D17" s="17">
        <f>C17/C6</f>
        <v>0.07179529152119145</v>
      </c>
      <c r="E17" s="2">
        <v>8000</v>
      </c>
      <c r="F17" s="62"/>
    </row>
    <row r="18" spans="1:6" ht="18" customHeight="1">
      <c r="A18" s="46" t="s">
        <v>16</v>
      </c>
      <c r="B18" s="1" t="s">
        <v>49</v>
      </c>
      <c r="C18" s="17">
        <f t="shared" si="0"/>
        <v>666.6666666666666</v>
      </c>
      <c r="D18" s="17">
        <f>C18/C6</f>
        <v>0.07179529152119145</v>
      </c>
      <c r="E18" s="2">
        <v>8000</v>
      </c>
      <c r="F18" s="62"/>
    </row>
    <row r="19" spans="1:6" ht="18.75">
      <c r="A19" s="46" t="s">
        <v>17</v>
      </c>
      <c r="B19" s="1" t="s">
        <v>55</v>
      </c>
      <c r="C19" s="17">
        <f t="shared" si="0"/>
        <v>49</v>
      </c>
      <c r="D19" s="17">
        <f>C19/C6</f>
        <v>0.0052769539268075726</v>
      </c>
      <c r="E19" s="2">
        <f>1050*0.28*2</f>
        <v>588</v>
      </c>
      <c r="F19" s="62"/>
    </row>
    <row r="20" spans="1:6" ht="19.5" customHeight="1">
      <c r="A20" s="46" t="s">
        <v>18</v>
      </c>
      <c r="B20" s="1" t="s">
        <v>62</v>
      </c>
      <c r="C20" s="17">
        <f t="shared" si="0"/>
        <v>4166.666666666667</v>
      </c>
      <c r="D20" s="17">
        <f>C20/C6</f>
        <v>0.44872057200744664</v>
      </c>
      <c r="E20" s="2">
        <f>10*5000</f>
        <v>50000</v>
      </c>
      <c r="F20" s="62"/>
    </row>
    <row r="21" spans="1:6" ht="21" customHeight="1">
      <c r="A21" s="46" t="s">
        <v>19</v>
      </c>
      <c r="B21" s="1" t="s">
        <v>58</v>
      </c>
      <c r="C21" s="17">
        <f t="shared" si="0"/>
        <v>2625</v>
      </c>
      <c r="D21" s="17">
        <f>C21/C6</f>
        <v>0.28269396036469135</v>
      </c>
      <c r="E21" s="2">
        <f>35*900</f>
        <v>31500</v>
      </c>
      <c r="F21" s="62"/>
    </row>
    <row r="22" spans="1:6" ht="18.75">
      <c r="A22" s="46" t="s">
        <v>20</v>
      </c>
      <c r="B22" s="1" t="s">
        <v>61</v>
      </c>
      <c r="C22" s="17">
        <f t="shared" si="0"/>
        <v>1800</v>
      </c>
      <c r="D22" s="17">
        <f>C22/C6</f>
        <v>0.19384728710721694</v>
      </c>
      <c r="E22" s="2">
        <f>300*72</f>
        <v>21600</v>
      </c>
      <c r="F22" s="62"/>
    </row>
    <row r="23" spans="1:6" ht="18.75">
      <c r="A23" s="46" t="s">
        <v>28</v>
      </c>
      <c r="B23" s="1" t="s">
        <v>60</v>
      </c>
      <c r="C23" s="17">
        <f t="shared" si="0"/>
        <v>2083.3333333333335</v>
      </c>
      <c r="D23" s="17">
        <f>C23/C6</f>
        <v>0.22436028600372332</v>
      </c>
      <c r="E23" s="2">
        <v>25000</v>
      </c>
      <c r="F23" s="62"/>
    </row>
    <row r="24" spans="1:6" ht="19.5" customHeight="1">
      <c r="A24" s="20" t="s">
        <v>40</v>
      </c>
      <c r="B24" s="21" t="s">
        <v>47</v>
      </c>
      <c r="C24" s="17">
        <f t="shared" si="0"/>
        <v>138.75</v>
      </c>
      <c r="D24" s="17">
        <f>C24/C6</f>
        <v>0.014942395047847973</v>
      </c>
      <c r="E24" s="17">
        <f>5*333</f>
        <v>1665</v>
      </c>
      <c r="F24" s="62"/>
    </row>
    <row r="25" spans="1:6" ht="18" customHeight="1">
      <c r="A25" s="46" t="s">
        <v>42</v>
      </c>
      <c r="B25" s="48" t="s">
        <v>53</v>
      </c>
      <c r="C25" s="17">
        <f>E25/12</f>
        <v>6314.070833333334</v>
      </c>
      <c r="D25" s="17">
        <f>C25/C6</f>
        <v>0.6799808342469286</v>
      </c>
      <c r="E25" s="2">
        <f>5*15153.77</f>
        <v>75768.85</v>
      </c>
      <c r="F25" s="62"/>
    </row>
    <row r="26" spans="1:6" ht="18.75">
      <c r="A26" s="46" t="s">
        <v>43</v>
      </c>
      <c r="B26" s="1" t="s">
        <v>54</v>
      </c>
      <c r="C26" s="17">
        <f t="shared" si="0"/>
        <v>12852.75</v>
      </c>
      <c r="D26" s="17">
        <f>C26/C6</f>
        <v>1.3841503996484903</v>
      </c>
      <c r="E26" s="2">
        <f>154233</f>
        <v>154233</v>
      </c>
      <c r="F26" s="62"/>
    </row>
    <row r="27" spans="1:6" ht="18.75">
      <c r="A27" s="46" t="s">
        <v>46</v>
      </c>
      <c r="B27" s="1" t="s">
        <v>56</v>
      </c>
      <c r="C27" s="17">
        <f>E27/12</f>
        <v>0</v>
      </c>
      <c r="D27" s="17">
        <f>C27/C6</f>
        <v>0</v>
      </c>
      <c r="E27" s="2">
        <v>0</v>
      </c>
      <c r="F27" s="62"/>
    </row>
    <row r="28" spans="1:6" ht="18.75">
      <c r="A28" s="46" t="s">
        <v>59</v>
      </c>
      <c r="B28" s="1"/>
      <c r="C28" s="17">
        <f>E28/12</f>
        <v>0</v>
      </c>
      <c r="D28" s="17">
        <f>C28/C6</f>
        <v>0</v>
      </c>
      <c r="E28" s="2"/>
      <c r="F28" s="62"/>
    </row>
    <row r="29" spans="1:6" ht="18.75">
      <c r="A29" s="20"/>
      <c r="B29" s="21" t="s">
        <v>21</v>
      </c>
      <c r="C29" s="16">
        <f>C23+C22+C21+C20+C19+C18+C17+C16+C15+C14+C13+C24+C25+C26+C28</f>
        <v>40993.831033333336</v>
      </c>
      <c r="D29" s="16">
        <f>D23+D22+D21+D20+D19+D18+D17+D16+D15+D14+D13+D24+D25+D26+D28</f>
        <v>4.414746074412948</v>
      </c>
      <c r="E29" s="16">
        <f>E23+E22+E21+E20+E19+E18+E17+E16+E15+E14+E13+E24+E25+E26+E28</f>
        <v>491925.97239999997</v>
      </c>
      <c r="F29" s="62"/>
    </row>
    <row r="30" spans="1:6" ht="37.5">
      <c r="A30" s="10" t="s">
        <v>22</v>
      </c>
      <c r="B30" s="22" t="s">
        <v>41</v>
      </c>
      <c r="C30" s="16">
        <f>D30*C6</f>
        <v>11885.6448</v>
      </c>
      <c r="D30" s="23">
        <f>ROUND((D29+D11)/84.6*12,2)</f>
        <v>1.28</v>
      </c>
      <c r="E30" s="16">
        <f>D30*12*C6</f>
        <v>142627.7376</v>
      </c>
      <c r="F30" s="62"/>
    </row>
    <row r="31" spans="1:6" ht="37.5">
      <c r="A31" s="24" t="s">
        <v>23</v>
      </c>
      <c r="B31" s="25" t="s">
        <v>24</v>
      </c>
      <c r="C31" s="16">
        <f>ROUND((C29+C11)/84.5*3.5,2)</f>
        <v>3482.57</v>
      </c>
      <c r="D31" s="16">
        <f>C31/C6</f>
        <v>0.3750481925894336</v>
      </c>
      <c r="E31" s="16">
        <f>ROUND((E29+E11)/84.5*3.5,2)</f>
        <v>41790.89</v>
      </c>
      <c r="F31" s="62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/>
      <c r="F32" s="62"/>
    </row>
    <row r="33" spans="1:6" ht="18.75">
      <c r="A33" s="20"/>
      <c r="B33" s="25" t="s">
        <v>27</v>
      </c>
      <c r="C33" s="16"/>
      <c r="D33" s="16">
        <f>D31+D30+D29+D11+D32</f>
        <v>10.70979426700238</v>
      </c>
      <c r="E33" s="16"/>
      <c r="F33" s="63"/>
    </row>
    <row r="34" spans="1:6" ht="18.75">
      <c r="A34" s="20"/>
      <c r="B34" s="49" t="s">
        <v>39</v>
      </c>
      <c r="C34" s="50"/>
      <c r="D34" s="16">
        <f>-(F11+D36)/C6/12+D33</f>
        <v>7.829968097762212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38</v>
      </c>
      <c r="C36" s="29"/>
      <c r="D36" s="31">
        <f>C38/100*88</f>
        <v>2075.04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C40+C41+C43+C44+C45+F40+F41+F42+F43+F44+C42</f>
        <v>2358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32</v>
      </c>
      <c r="C40" s="38">
        <v>250</v>
      </c>
      <c r="D40" s="41"/>
      <c r="E40" s="42"/>
      <c r="F40" s="43"/>
    </row>
    <row r="41" spans="1:6" ht="18.75">
      <c r="A41" s="32"/>
      <c r="B41" s="37" t="s">
        <v>33</v>
      </c>
      <c r="C41" s="38">
        <v>250</v>
      </c>
      <c r="D41" s="41"/>
      <c r="E41" s="42"/>
      <c r="F41" s="43"/>
    </row>
    <row r="42" spans="1:6" ht="18.75">
      <c r="A42" s="32"/>
      <c r="B42" s="37" t="s">
        <v>48</v>
      </c>
      <c r="C42" s="38"/>
      <c r="D42" s="41"/>
      <c r="E42" s="42"/>
      <c r="F42" s="43"/>
    </row>
    <row r="43" spans="1:6" ht="18.75">
      <c r="A43" s="32"/>
      <c r="B43" s="37" t="s">
        <v>30</v>
      </c>
      <c r="C43" s="38">
        <v>600</v>
      </c>
      <c r="D43" s="41"/>
      <c r="E43" s="42"/>
      <c r="F43" s="43"/>
    </row>
    <row r="44" spans="1:6" ht="18.75">
      <c r="A44" s="32"/>
      <c r="B44" s="37" t="s">
        <v>31</v>
      </c>
      <c r="C44" s="38">
        <v>350</v>
      </c>
      <c r="D44" s="41"/>
      <c r="E44" s="42"/>
      <c r="F44" s="43"/>
    </row>
    <row r="45" spans="1:6" ht="18.75">
      <c r="A45" s="32"/>
      <c r="B45" s="37" t="s">
        <v>44</v>
      </c>
      <c r="C45" s="38">
        <v>908</v>
      </c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2017-01-23T04:02:02Z</dcterms:modified>
  <cp:category/>
  <cp:version/>
  <cp:contentType/>
  <cp:contentStatus/>
</cp:coreProperties>
</file>