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1"/>
  </bookViews>
  <sheets>
    <sheet name="лист1" sheetId="1" r:id="rId1"/>
    <sheet name="согласовано" sheetId="2" r:id="rId2"/>
  </sheets>
  <definedNames>
    <definedName name="_xlnm.Print_Area" localSheetId="1">'согласовано'!$A$1:$F$43</definedName>
  </definedNames>
  <calcPr fullCalcOnLoad="1" refMode="R1C1"/>
</workbook>
</file>

<file path=xl/sharedStrings.xml><?xml version="1.0" encoding="utf-8"?>
<sst xmlns="http://schemas.openxmlformats.org/spreadsheetml/2006/main" count="111" uniqueCount="68">
  <si>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</si>
  <si>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</si>
  <si>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</si>
  <si>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</si>
  <si>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</si>
  <si>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</si>
  <si>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</si>
  <si>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</si>
  <si>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</si>
  <si>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</si>
  <si>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</si>
  <si>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</si>
  <si>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</si>
  <si>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</si>
  <si>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</si>
  <si>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</si>
  <si>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</si>
  <si>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</si>
  <si>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</si>
  <si>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</si>
  <si>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</si>
  <si>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</si>
  <si>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</si>
  <si>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</si>
  <si>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</si>
  <si>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</si>
  <si>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</si>
  <si>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</si>
  <si>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</si>
  <si>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</si>
  <si>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</si>
  <si>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</si>
  <si>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</si>
  <si>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</si>
  <si>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</si>
  <si>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</si>
  <si>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</si>
  <si>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</si>
  <si>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</si>
  <si>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</si>
  <si>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</si>
  <si>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</si>
  <si>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2.13</t>
  </si>
  <si>
    <t>9 этажный панельный дом</t>
  </si>
  <si>
    <t>ПроДвижение</t>
  </si>
  <si>
    <t>Оранжевый слон</t>
  </si>
  <si>
    <t>2.14.</t>
  </si>
  <si>
    <t>2.15</t>
  </si>
  <si>
    <t>2.16</t>
  </si>
  <si>
    <t>Страхование лифтов</t>
  </si>
  <si>
    <t>Ремонт козырьков подъездных 11шт</t>
  </si>
  <si>
    <t>Ремонт фасада (окраска цоколя) 406,25м2</t>
  </si>
  <si>
    <t>Ремонт подъездов №1,2,4,6,8,9,10,12,13</t>
  </si>
  <si>
    <t>Ремонт входов в подъезды 13 шт</t>
  </si>
  <si>
    <t>Замена контейнеров 5 шт</t>
  </si>
  <si>
    <t>Ремонт асфальтового покрытия 360м2</t>
  </si>
  <si>
    <t>Восстановление ограждения газонов, дет.площадок 51м</t>
  </si>
  <si>
    <t>Восстановление теплоизоляции на трубопроводе 520м</t>
  </si>
  <si>
    <t>Установка почтовых ящиков 360шт</t>
  </si>
  <si>
    <t>Спил деревьев 5шт</t>
  </si>
  <si>
    <t>Предлагаемый план работ и услуг по содержанию и ремонту общего имущества МКД на 2016 год по адресу:                                           Шукшина, 15</t>
  </si>
  <si>
    <t>Задоженность (-), переплата (+) посостоянию на 01.11.2015</t>
  </si>
  <si>
    <t xml:space="preserve">Замена контейнеров </t>
  </si>
  <si>
    <t>Ремонт асфальтового покрытия 120м2</t>
  </si>
  <si>
    <t>Ремонт подъездов 3 шт</t>
  </si>
  <si>
    <t>Кочурина</t>
  </si>
  <si>
    <t>План работ и услуг по содержанию и ремонту общего имущества МКД на 2016 год по адресу:                                           Шукшина, 15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</si>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</sst>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8105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8105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view="pageBreakPreview" zoomScale="70" zoomScaleNormal="80" zoomScaleSheetLayoutView="70" zoomScalePageLayoutView="0" workbookViewId="0" topLeftCell="A4">
      <selection activeCell="A4" sqref="A1:IV16384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20" customWidth="1"/>
  </cols>
  <sheetData>
    <row r="2" spans="1:6" ht="30" customHeight="1">
      <c r="A2" s="50" t="s">
        <v>60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43</v>
      </c>
      <c r="D4" s="53"/>
      <c r="E4" s="53"/>
    </row>
    <row r="5" spans="2:5" ht="15">
      <c r="B5" s="8" t="s">
        <v>1</v>
      </c>
      <c r="C5" s="54">
        <v>13</v>
      </c>
      <c r="D5" s="55"/>
      <c r="E5" s="55"/>
    </row>
    <row r="6" spans="2:5" ht="15">
      <c r="B6" s="9" t="s">
        <v>2</v>
      </c>
      <c r="C6" s="54">
        <v>25098.46</v>
      </c>
      <c r="D6" s="55"/>
      <c r="E6" s="55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61</v>
      </c>
    </row>
    <row r="11" spans="1:6" ht="27" customHeight="1">
      <c r="A11" s="25" t="s">
        <v>7</v>
      </c>
      <c r="B11" s="26" t="s">
        <v>33</v>
      </c>
      <c r="C11" s="27">
        <f>D11*C6</f>
        <v>116456.85439999998</v>
      </c>
      <c r="D11" s="27">
        <v>4.64</v>
      </c>
      <c r="E11" s="28">
        <f>C11*12</f>
        <v>1397482.2528</v>
      </c>
      <c r="F11" s="56"/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7"/>
    </row>
    <row r="13" spans="1:6" ht="18.75">
      <c r="A13" s="31" t="s">
        <v>10</v>
      </c>
      <c r="B13" s="32" t="s">
        <v>11</v>
      </c>
      <c r="C13" s="28">
        <f>0.47*C6</f>
        <v>11796.276199999998</v>
      </c>
      <c r="D13" s="28">
        <v>0.47</v>
      </c>
      <c r="E13" s="28">
        <f>C13*12</f>
        <v>141555.31439999997</v>
      </c>
      <c r="F13" s="57"/>
    </row>
    <row r="14" spans="1:6" ht="19.5" customHeight="1">
      <c r="A14" s="31" t="s">
        <v>12</v>
      </c>
      <c r="B14" s="32" t="s">
        <v>36</v>
      </c>
      <c r="C14" s="28">
        <f>1350*3</f>
        <v>4050</v>
      </c>
      <c r="D14" s="28">
        <f>C14/C6</f>
        <v>0.1613644821236044</v>
      </c>
      <c r="E14" s="28">
        <f>C14*12</f>
        <v>48600</v>
      </c>
      <c r="F14" s="57"/>
    </row>
    <row r="15" spans="1:6" ht="20.25" customHeight="1">
      <c r="A15" s="31" t="s">
        <v>13</v>
      </c>
      <c r="B15" s="32" t="s">
        <v>49</v>
      </c>
      <c r="C15" s="28">
        <f aca="true" t="shared" si="0" ref="C15:C22">E15/12</f>
        <v>360.75</v>
      </c>
      <c r="D15" s="28">
        <f>C15/C6</f>
        <v>0.01437339183360254</v>
      </c>
      <c r="E15" s="28">
        <f>13*333</f>
        <v>4329</v>
      </c>
      <c r="F15" s="57"/>
    </row>
    <row r="16" spans="1:6" ht="18.75">
      <c r="A16" s="2" t="s">
        <v>14</v>
      </c>
      <c r="B16" s="1" t="s">
        <v>50</v>
      </c>
      <c r="C16" s="28">
        <f t="shared" si="0"/>
        <v>5500</v>
      </c>
      <c r="D16" s="28">
        <f>C16/C6</f>
        <v>0.21913695103205535</v>
      </c>
      <c r="E16" s="3">
        <f>11*6000</f>
        <v>66000</v>
      </c>
      <c r="F16" s="57"/>
    </row>
    <row r="17" spans="1:6" ht="18.75">
      <c r="A17" s="2" t="s">
        <v>15</v>
      </c>
      <c r="B17" s="1" t="s">
        <v>51</v>
      </c>
      <c r="C17" s="28">
        <f t="shared" si="0"/>
        <v>6770.833333333333</v>
      </c>
      <c r="D17" s="28">
        <f>C17/C6</f>
        <v>0.2697708677477954</v>
      </c>
      <c r="E17" s="3">
        <f>406.25*200</f>
        <v>81250</v>
      </c>
      <c r="F17" s="57"/>
    </row>
    <row r="18" spans="1:6" ht="18.75">
      <c r="A18" s="2" t="s">
        <v>16</v>
      </c>
      <c r="B18" s="1" t="s">
        <v>52</v>
      </c>
      <c r="C18" s="28">
        <f t="shared" si="0"/>
        <v>73500</v>
      </c>
      <c r="D18" s="28">
        <f>C18/C6</f>
        <v>2.9284665274283763</v>
      </c>
      <c r="E18" s="3">
        <f>9*98000</f>
        <v>882000</v>
      </c>
      <c r="F18" s="57"/>
    </row>
    <row r="19" spans="1:6" ht="18.75">
      <c r="A19" s="2" t="s">
        <v>17</v>
      </c>
      <c r="B19" s="1" t="s">
        <v>53</v>
      </c>
      <c r="C19" s="28">
        <f t="shared" si="0"/>
        <v>5416.666666666667</v>
      </c>
      <c r="D19" s="28">
        <f>C19/C6</f>
        <v>0.21581669419823635</v>
      </c>
      <c r="E19" s="3">
        <f>13*5000</f>
        <v>65000</v>
      </c>
      <c r="F19" s="57"/>
    </row>
    <row r="20" spans="1:6" ht="21" customHeight="1">
      <c r="A20" s="2" t="s">
        <v>18</v>
      </c>
      <c r="B20" s="1" t="s">
        <v>54</v>
      </c>
      <c r="C20" s="28">
        <f t="shared" si="0"/>
        <v>3333.3333333333335</v>
      </c>
      <c r="D20" s="28">
        <f>C20/C6</f>
        <v>0.13281027335276083</v>
      </c>
      <c r="E20" s="3">
        <f>5*8000</f>
        <v>40000</v>
      </c>
      <c r="F20" s="57"/>
    </row>
    <row r="21" spans="1:6" ht="18.75">
      <c r="A21" s="2" t="s">
        <v>19</v>
      </c>
      <c r="B21" s="1" t="s">
        <v>55</v>
      </c>
      <c r="C21" s="28">
        <f t="shared" si="0"/>
        <v>27000</v>
      </c>
      <c r="D21" s="28">
        <f>C21/C6</f>
        <v>1.0757632141573628</v>
      </c>
      <c r="E21" s="3">
        <f>360*900</f>
        <v>324000</v>
      </c>
      <c r="F21" s="57"/>
    </row>
    <row r="22" spans="1:6" ht="37.5">
      <c r="A22" s="2" t="s">
        <v>20</v>
      </c>
      <c r="B22" s="1" t="s">
        <v>56</v>
      </c>
      <c r="C22" s="28">
        <f t="shared" si="0"/>
        <v>4250</v>
      </c>
      <c r="D22" s="28">
        <f>C22/C6</f>
        <v>0.16933309852477005</v>
      </c>
      <c r="E22" s="3">
        <v>51000</v>
      </c>
      <c r="F22" s="57"/>
    </row>
    <row r="23" spans="1:6" ht="37.5">
      <c r="A23" s="2" t="s">
        <v>28</v>
      </c>
      <c r="B23" s="1" t="s">
        <v>57</v>
      </c>
      <c r="C23" s="28">
        <f aca="true" t="shared" si="1" ref="C23:C28">E23/12</f>
        <v>13000</v>
      </c>
      <c r="D23" s="28">
        <f>C23/C6</f>
        <v>0.5179600660757672</v>
      </c>
      <c r="E23" s="3">
        <f>520*300</f>
        <v>156000</v>
      </c>
      <c r="F23" s="57"/>
    </row>
    <row r="24" spans="1:6" ht="18.75">
      <c r="A24" s="2" t="s">
        <v>39</v>
      </c>
      <c r="B24" s="1" t="s">
        <v>58</v>
      </c>
      <c r="C24" s="28">
        <f t="shared" si="1"/>
        <v>13200</v>
      </c>
      <c r="D24" s="28">
        <f>C24/C6</f>
        <v>0.5259286824769329</v>
      </c>
      <c r="E24" s="3">
        <f>2640/6*360</f>
        <v>158400</v>
      </c>
      <c r="F24" s="57"/>
    </row>
    <row r="25" spans="1:6" ht="18.75">
      <c r="A25" s="2" t="s">
        <v>42</v>
      </c>
      <c r="B25" s="1" t="s">
        <v>59</v>
      </c>
      <c r="C25" s="28">
        <f t="shared" si="1"/>
        <v>1666.6666666666667</v>
      </c>
      <c r="D25" s="28">
        <f>C25/C6</f>
        <v>0.06640513667638041</v>
      </c>
      <c r="E25" s="3">
        <f>5*4000</f>
        <v>20000</v>
      </c>
      <c r="F25" s="57"/>
    </row>
    <row r="26" spans="1:6" ht="18.75">
      <c r="A26" s="2" t="s">
        <v>46</v>
      </c>
      <c r="B26" s="1"/>
      <c r="C26" s="28">
        <f t="shared" si="1"/>
        <v>0</v>
      </c>
      <c r="D26" s="28">
        <f>C26/C6</f>
        <v>0</v>
      </c>
      <c r="E26" s="3"/>
      <c r="F26" s="57"/>
    </row>
    <row r="27" spans="1:6" ht="18.75">
      <c r="A27" s="2" t="s">
        <v>47</v>
      </c>
      <c r="B27" s="1"/>
      <c r="C27" s="28">
        <f t="shared" si="1"/>
        <v>0</v>
      </c>
      <c r="D27" s="28">
        <f>C27/C6</f>
        <v>0</v>
      </c>
      <c r="E27" s="3"/>
      <c r="F27" s="57"/>
    </row>
    <row r="28" spans="1:6" ht="18.75">
      <c r="A28" s="2" t="s">
        <v>48</v>
      </c>
      <c r="B28" s="1"/>
      <c r="C28" s="28">
        <f t="shared" si="1"/>
        <v>0</v>
      </c>
      <c r="D28" s="28">
        <f>C28/C6</f>
        <v>0</v>
      </c>
      <c r="E28" s="3"/>
      <c r="F28" s="57"/>
    </row>
    <row r="29" spans="1:6" ht="18.75">
      <c r="A29" s="31"/>
      <c r="B29" s="32" t="s">
        <v>21</v>
      </c>
      <c r="C29" s="27">
        <f>C23+C22+C21+C20+C19+C18+C17+C16+C15+C14+C13+C24+C25+C26+C27+C28</f>
        <v>169844.5262</v>
      </c>
      <c r="D29" s="27">
        <f>D23+D22+D21+D20+D19+D18+D17+D16+D15+D14+D13+D24+D25+D26+D27+D28</f>
        <v>6.767129385627644</v>
      </c>
      <c r="E29" s="27">
        <f>E23+E22+E21+E20+E19+E18+E17+E16+E15+E14+E13+E24+E25+E26+E27+E28</f>
        <v>2038134.3144</v>
      </c>
      <c r="F29" s="57"/>
    </row>
    <row r="30" spans="1:6" ht="37.5">
      <c r="A30" s="21" t="s">
        <v>22</v>
      </c>
      <c r="B30" s="33" t="s">
        <v>40</v>
      </c>
      <c r="C30" s="27">
        <f>D30*C6</f>
        <v>40659.5052</v>
      </c>
      <c r="D30" s="34">
        <f>ROUND((D29+D11)/84.6*12,2)</f>
        <v>1.62</v>
      </c>
      <c r="E30" s="27">
        <f>D30*12*C6</f>
        <v>487914.0624</v>
      </c>
      <c r="F30" s="57"/>
    </row>
    <row r="31" spans="1:6" ht="37.5">
      <c r="A31" s="35" t="s">
        <v>23</v>
      </c>
      <c r="B31" s="36" t="s">
        <v>24</v>
      </c>
      <c r="C31" s="27">
        <f>ROUND((C29+C11)/84.5*3.5,2)</f>
        <v>11858.64</v>
      </c>
      <c r="D31" s="27">
        <f>C31/C6</f>
        <v>0.4724847659975951</v>
      </c>
      <c r="E31" s="27">
        <f>ROUND((E29+E11)/84.5*3.5,2)</f>
        <v>142303.64</v>
      </c>
      <c r="F31" s="57"/>
    </row>
    <row r="32" spans="1:6" ht="56.25">
      <c r="A32" s="35" t="s">
        <v>25</v>
      </c>
      <c r="B32" s="36" t="s">
        <v>26</v>
      </c>
      <c r="C32" s="37">
        <v>1016.49</v>
      </c>
      <c r="D32" s="28">
        <f>C32/C6</f>
        <v>0.04050009442810436</v>
      </c>
      <c r="E32" s="37">
        <f>C32*12</f>
        <v>12197.880000000001</v>
      </c>
      <c r="F32" s="57"/>
    </row>
    <row r="33" spans="1:6" ht="18.75">
      <c r="A33" s="31"/>
      <c r="B33" s="36" t="s">
        <v>27</v>
      </c>
      <c r="C33" s="27"/>
      <c r="D33" s="27">
        <f>D31+D30+D29+D11+D32</f>
        <v>13.540114246053342</v>
      </c>
      <c r="E33" s="27"/>
      <c r="F33" s="58"/>
    </row>
    <row r="34" spans="1:6" ht="18.75">
      <c r="A34" s="31"/>
      <c r="B34" s="44" t="s">
        <v>38</v>
      </c>
      <c r="C34" s="45"/>
      <c r="D34" s="27">
        <f>-(F11+D36)/C6/12+D33</f>
        <v>13.518153801733916</v>
      </c>
      <c r="E34" s="27"/>
      <c r="F34" s="38"/>
    </row>
    <row r="35" spans="1:5" ht="15">
      <c r="A35" s="10"/>
      <c r="B35" s="10"/>
      <c r="C35" s="12"/>
      <c r="D35" s="12"/>
      <c r="E35" s="12"/>
    </row>
    <row r="36" spans="1:4" ht="22.5">
      <c r="A36" s="10"/>
      <c r="B36" s="11" t="s">
        <v>37</v>
      </c>
      <c r="C36" s="12"/>
      <c r="D36" s="13">
        <f>C38/100*88</f>
        <v>6614.08</v>
      </c>
    </row>
    <row r="37" spans="1:5" ht="15">
      <c r="A37" s="10"/>
      <c r="B37" s="10"/>
      <c r="C37" s="12"/>
      <c r="D37" s="12"/>
      <c r="E37" s="12"/>
    </row>
    <row r="38" spans="1:6" ht="18">
      <c r="A38" s="14"/>
      <c r="B38" s="15" t="s">
        <v>29</v>
      </c>
      <c r="C38" s="16">
        <f>C39+C40+C42+C43+C44+C45</f>
        <v>7516</v>
      </c>
      <c r="D38" s="17"/>
      <c r="E38" s="17"/>
      <c r="F38" s="39"/>
    </row>
    <row r="39" spans="1:6" ht="18">
      <c r="A39" s="14"/>
      <c r="B39" s="18" t="s">
        <v>44</v>
      </c>
      <c r="C39" s="19">
        <v>650</v>
      </c>
      <c r="D39" s="17"/>
      <c r="E39" s="17"/>
      <c r="F39" s="39"/>
    </row>
    <row r="40" spans="1:6" ht="18">
      <c r="A40" s="14"/>
      <c r="B40" s="18" t="s">
        <v>45</v>
      </c>
      <c r="C40" s="19">
        <v>650</v>
      </c>
      <c r="D40" s="17"/>
      <c r="E40" s="17"/>
      <c r="F40" s="39"/>
    </row>
    <row r="41" spans="1:6" ht="18">
      <c r="A41" s="14"/>
      <c r="B41" s="18" t="s">
        <v>30</v>
      </c>
      <c r="C41" s="19"/>
      <c r="D41" s="17"/>
      <c r="E41" s="17"/>
      <c r="F41" s="39"/>
    </row>
    <row r="42" spans="1:6" ht="18">
      <c r="A42" s="14"/>
      <c r="B42" s="18" t="s">
        <v>31</v>
      </c>
      <c r="C42" s="19">
        <v>1850</v>
      </c>
      <c r="D42" s="17"/>
      <c r="E42" s="17"/>
      <c r="F42" s="39"/>
    </row>
    <row r="43" spans="1:6" ht="18">
      <c r="A43" s="14"/>
      <c r="B43" s="18" t="s">
        <v>32</v>
      </c>
      <c r="C43" s="19">
        <v>2550</v>
      </c>
      <c r="D43" s="17"/>
      <c r="E43" s="17"/>
      <c r="F43" s="39"/>
    </row>
    <row r="44" spans="1:6" ht="18">
      <c r="A44" s="14"/>
      <c r="B44" s="18" t="s">
        <v>41</v>
      </c>
      <c r="C44" s="19">
        <v>1816</v>
      </c>
      <c r="D44" s="17"/>
      <c r="E44" s="17"/>
      <c r="F44" s="39"/>
    </row>
    <row r="45" spans="1:6" ht="18">
      <c r="A45" s="14"/>
      <c r="B45" s="18"/>
      <c r="C45" s="19"/>
      <c r="D45" s="17"/>
      <c r="E45" s="17"/>
      <c r="F45" s="39"/>
    </row>
    <row r="46" spans="1:5" ht="15">
      <c r="A46" s="10"/>
      <c r="B46" s="10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90"/>
  <sheetViews>
    <sheetView tabSelected="1" view="pageBreakPreview" zoomScale="80" zoomScaleNormal="80" zoomScaleSheetLayoutView="8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9.57421875" style="4" customWidth="1"/>
    <col min="6" max="6" width="22.8515625" style="5" hidden="1" customWidth="1"/>
    <col min="7" max="16384" width="8.8515625" style="20" customWidth="1"/>
  </cols>
  <sheetData>
    <row r="1" ht="32.25" customHeight="1">
      <c r="C1" s="43" t="s">
        <v>67</v>
      </c>
    </row>
    <row r="2" spans="1:6" ht="30" customHeight="1">
      <c r="A2" s="50" t="s">
        <v>66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43</v>
      </c>
      <c r="D4" s="53"/>
      <c r="E4" s="53"/>
    </row>
    <row r="5" spans="2:5" ht="15">
      <c r="B5" s="8" t="s">
        <v>1</v>
      </c>
      <c r="C5" s="54">
        <v>13</v>
      </c>
      <c r="D5" s="55"/>
      <c r="E5" s="55"/>
    </row>
    <row r="6" spans="2:5" ht="15">
      <c r="B6" s="9" t="s">
        <v>2</v>
      </c>
      <c r="C6" s="54">
        <v>25098.46</v>
      </c>
      <c r="D6" s="55"/>
      <c r="E6" s="55"/>
    </row>
    <row r="7" spans="2:5" ht="15.75">
      <c r="B7" s="6"/>
      <c r="C7" s="7"/>
      <c r="D7" s="7"/>
      <c r="E7" s="7"/>
    </row>
    <row r="8" ht="15">
      <c r="D8" s="4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21" t="s">
        <v>4</v>
      </c>
      <c r="B10" s="22" t="s">
        <v>5</v>
      </c>
      <c r="C10" s="23" t="s">
        <v>35</v>
      </c>
      <c r="D10" s="24" t="s">
        <v>6</v>
      </c>
      <c r="E10" s="23" t="s">
        <v>34</v>
      </c>
      <c r="F10" s="42" t="s">
        <v>61</v>
      </c>
    </row>
    <row r="11" spans="1:6" ht="27" customHeight="1">
      <c r="A11" s="25" t="s">
        <v>7</v>
      </c>
      <c r="B11" s="26" t="s">
        <v>33</v>
      </c>
      <c r="C11" s="27">
        <f>D11*C6</f>
        <v>116456.85439999998</v>
      </c>
      <c r="D11" s="27">
        <v>4.64</v>
      </c>
      <c r="E11" s="28">
        <f>C11*12</f>
        <v>1397482.2528</v>
      </c>
      <c r="F11" s="56"/>
    </row>
    <row r="12" spans="1:6" ht="27" customHeight="1">
      <c r="A12" s="29" t="s">
        <v>8</v>
      </c>
      <c r="B12" s="30" t="s">
        <v>9</v>
      </c>
      <c r="C12" s="28"/>
      <c r="D12" s="28"/>
      <c r="E12" s="28"/>
      <c r="F12" s="57"/>
    </row>
    <row r="13" spans="1:6" ht="18.75">
      <c r="A13" s="31" t="s">
        <v>10</v>
      </c>
      <c r="B13" s="32" t="s">
        <v>11</v>
      </c>
      <c r="C13" s="28">
        <f>0.47*C6</f>
        <v>11796.276199999998</v>
      </c>
      <c r="D13" s="28">
        <v>0.47</v>
      </c>
      <c r="E13" s="28">
        <f>C13*12</f>
        <v>141555.31439999997</v>
      </c>
      <c r="F13" s="57"/>
    </row>
    <row r="14" spans="1:6" ht="19.5" customHeight="1">
      <c r="A14" s="31" t="s">
        <v>12</v>
      </c>
      <c r="B14" s="32" t="s">
        <v>36</v>
      </c>
      <c r="C14" s="28">
        <f>1350*3</f>
        <v>4050</v>
      </c>
      <c r="D14" s="28">
        <f>C14/C6</f>
        <v>0.1613644821236044</v>
      </c>
      <c r="E14" s="28">
        <f>C14*12</f>
        <v>48600</v>
      </c>
      <c r="F14" s="57"/>
    </row>
    <row r="15" spans="1:6" ht="20.25" customHeight="1">
      <c r="A15" s="31" t="s">
        <v>13</v>
      </c>
      <c r="B15" s="32" t="s">
        <v>49</v>
      </c>
      <c r="C15" s="28">
        <f aca="true" t="shared" si="0" ref="C15:C25">E15/12</f>
        <v>360.75</v>
      </c>
      <c r="D15" s="28">
        <f>C15/C6</f>
        <v>0.01437339183360254</v>
      </c>
      <c r="E15" s="28">
        <f>13*333</f>
        <v>4329</v>
      </c>
      <c r="F15" s="57"/>
    </row>
    <row r="16" spans="1:6" ht="18.75">
      <c r="A16" s="2" t="s">
        <v>14</v>
      </c>
      <c r="B16" s="1" t="s">
        <v>64</v>
      </c>
      <c r="C16" s="28">
        <f t="shared" si="0"/>
        <v>24500</v>
      </c>
      <c r="D16" s="28">
        <f>C16/C6</f>
        <v>0.976155509142792</v>
      </c>
      <c r="E16" s="3">
        <f>3*98000</f>
        <v>294000</v>
      </c>
      <c r="F16" s="57"/>
    </row>
    <row r="17" spans="1:6" ht="21" customHeight="1">
      <c r="A17" s="2" t="s">
        <v>15</v>
      </c>
      <c r="B17" s="1" t="s">
        <v>62</v>
      </c>
      <c r="C17" s="28">
        <f>D17*C6</f>
        <v>752.9538</v>
      </c>
      <c r="D17" s="28">
        <v>0.03</v>
      </c>
      <c r="E17" s="3">
        <f>C17*12</f>
        <v>9035.4456</v>
      </c>
      <c r="F17" s="57"/>
    </row>
    <row r="18" spans="1:6" ht="18.75">
      <c r="A18" s="2" t="s">
        <v>16</v>
      </c>
      <c r="B18" s="1" t="s">
        <v>63</v>
      </c>
      <c r="C18" s="28">
        <f t="shared" si="0"/>
        <v>8625</v>
      </c>
      <c r="D18" s="28">
        <f>C18/C6</f>
        <v>0.3436465823002686</v>
      </c>
      <c r="E18" s="3">
        <f>115*900</f>
        <v>103500</v>
      </c>
      <c r="F18" s="57"/>
    </row>
    <row r="19" spans="1:6" ht="37.5">
      <c r="A19" s="2" t="s">
        <v>17</v>
      </c>
      <c r="B19" s="1" t="s">
        <v>57</v>
      </c>
      <c r="C19" s="28">
        <f t="shared" si="0"/>
        <v>13000</v>
      </c>
      <c r="D19" s="28">
        <f>C19/C6</f>
        <v>0.5179600660757672</v>
      </c>
      <c r="E19" s="3">
        <f>520*300</f>
        <v>156000</v>
      </c>
      <c r="F19" s="57"/>
    </row>
    <row r="20" spans="1:6" ht="18.75">
      <c r="A20" s="2"/>
      <c r="B20" s="1"/>
      <c r="C20" s="28">
        <f t="shared" si="0"/>
        <v>0</v>
      </c>
      <c r="D20" s="28">
        <f>C20/C6</f>
        <v>0</v>
      </c>
      <c r="E20" s="3"/>
      <c r="F20" s="57"/>
    </row>
    <row r="21" spans="1:6" ht="18.75">
      <c r="A21" s="2"/>
      <c r="B21" s="1"/>
      <c r="C21" s="28">
        <f t="shared" si="0"/>
        <v>0</v>
      </c>
      <c r="D21" s="28">
        <f>C21/C6</f>
        <v>0</v>
      </c>
      <c r="E21" s="3"/>
      <c r="F21" s="57"/>
    </row>
    <row r="22" spans="1:6" ht="18.75">
      <c r="A22" s="2"/>
      <c r="B22" s="1"/>
      <c r="C22" s="28">
        <f t="shared" si="0"/>
        <v>0</v>
      </c>
      <c r="D22" s="28">
        <f>C22/C6</f>
        <v>0</v>
      </c>
      <c r="E22" s="3"/>
      <c r="F22" s="57"/>
    </row>
    <row r="23" spans="1:6" ht="18.75">
      <c r="A23" s="2"/>
      <c r="B23" s="1"/>
      <c r="C23" s="28">
        <f t="shared" si="0"/>
        <v>0</v>
      </c>
      <c r="D23" s="28">
        <f>C23/C6</f>
        <v>0</v>
      </c>
      <c r="E23" s="3"/>
      <c r="F23" s="57"/>
    </row>
    <row r="24" spans="1:6" ht="18.75">
      <c r="A24" s="2"/>
      <c r="B24" s="1"/>
      <c r="C24" s="28">
        <f t="shared" si="0"/>
        <v>0</v>
      </c>
      <c r="D24" s="28">
        <f>C24/C6</f>
        <v>0</v>
      </c>
      <c r="E24" s="3"/>
      <c r="F24" s="57"/>
    </row>
    <row r="25" spans="1:6" ht="18.75">
      <c r="A25" s="2"/>
      <c r="B25" s="1"/>
      <c r="C25" s="28">
        <f t="shared" si="0"/>
        <v>0</v>
      </c>
      <c r="D25" s="28">
        <f>C25/C6</f>
        <v>0</v>
      </c>
      <c r="E25" s="3"/>
      <c r="F25" s="57"/>
    </row>
    <row r="26" spans="1:6" ht="18.75">
      <c r="A26" s="31"/>
      <c r="B26" s="32" t="s">
        <v>21</v>
      </c>
      <c r="C26" s="27">
        <f>C20+C19+C18+C17+C16+C15+C14+C13+C21+C22+C23+C24+C25</f>
        <v>63084.98</v>
      </c>
      <c r="D26" s="27">
        <f>D20+D19+D18+D17+D16+D15+D14+D13+D21+D22+D23+D24+D25</f>
        <v>2.5135000314760347</v>
      </c>
      <c r="E26" s="27">
        <f>E20+E19+E18+E17+E16+E15+E14+E13+E21+E22+E23+E24+E25</f>
        <v>757019.76</v>
      </c>
      <c r="F26" s="57"/>
    </row>
    <row r="27" spans="1:6" ht="37.5">
      <c r="A27" s="21" t="s">
        <v>22</v>
      </c>
      <c r="B27" s="33" t="s">
        <v>40</v>
      </c>
      <c r="C27" s="27">
        <f>D27*C6</f>
        <v>25349.4446</v>
      </c>
      <c r="D27" s="34">
        <f>ROUND((D26+D11)/84.6*12,2)</f>
        <v>1.01</v>
      </c>
      <c r="E27" s="27">
        <f>D27*12*C6</f>
        <v>304193.33520000003</v>
      </c>
      <c r="F27" s="57"/>
    </row>
    <row r="28" spans="1:6" ht="37.5">
      <c r="A28" s="35" t="s">
        <v>23</v>
      </c>
      <c r="B28" s="36" t="s">
        <v>24</v>
      </c>
      <c r="C28" s="27">
        <f>ROUND((C26+C11)/84.5*3.5,2)</f>
        <v>7436.64</v>
      </c>
      <c r="D28" s="27">
        <f>C28/C6</f>
        <v>0.29629865736782257</v>
      </c>
      <c r="E28" s="27">
        <f>ROUND((E26+E11)/84.5*3.5,2)</f>
        <v>89239.73</v>
      </c>
      <c r="F28" s="57"/>
    </row>
    <row r="29" spans="1:6" ht="56.25">
      <c r="A29" s="35" t="s">
        <v>25</v>
      </c>
      <c r="B29" s="36" t="s">
        <v>26</v>
      </c>
      <c r="C29" s="37">
        <v>1016.49</v>
      </c>
      <c r="D29" s="28">
        <f>C29/C6</f>
        <v>0.04050009442810436</v>
      </c>
      <c r="E29" s="37">
        <f>C29*12</f>
        <v>12197.880000000001</v>
      </c>
      <c r="F29" s="57"/>
    </row>
    <row r="30" spans="1:6" ht="18.75">
      <c r="A30" s="31"/>
      <c r="B30" s="36" t="s">
        <v>27</v>
      </c>
      <c r="C30" s="27"/>
      <c r="D30" s="27">
        <f>D28+D27+D26+D11+D29</f>
        <v>8.500298783271962</v>
      </c>
      <c r="E30" s="27"/>
      <c r="F30" s="58"/>
    </row>
    <row r="31" spans="1:6" ht="18.75" hidden="1">
      <c r="A31" s="31"/>
      <c r="B31" s="44" t="s">
        <v>38</v>
      </c>
      <c r="C31" s="45"/>
      <c r="D31" s="27">
        <f>-(F11+D33)/C6/12+D30</f>
        <v>8.476877425945656</v>
      </c>
      <c r="E31" s="27"/>
      <c r="F31" s="38"/>
    </row>
    <row r="32" spans="1:5" ht="15" hidden="1">
      <c r="A32" s="10"/>
      <c r="B32" s="10"/>
      <c r="C32" s="12"/>
      <c r="D32" s="12"/>
      <c r="E32" s="12"/>
    </row>
    <row r="33" spans="1:4" ht="22.5" hidden="1">
      <c r="A33" s="10"/>
      <c r="B33" s="11" t="s">
        <v>37</v>
      </c>
      <c r="C33" s="12"/>
      <c r="D33" s="13">
        <f>C35/100*88</f>
        <v>7054.08</v>
      </c>
    </row>
    <row r="34" spans="1:5" ht="15" hidden="1">
      <c r="A34" s="10"/>
      <c r="B34" s="10"/>
      <c r="C34" s="12"/>
      <c r="D34" s="12"/>
      <c r="E34" s="12"/>
    </row>
    <row r="35" spans="1:6" ht="18" hidden="1">
      <c r="A35" s="14"/>
      <c r="B35" s="15" t="s">
        <v>29</v>
      </c>
      <c r="C35" s="16">
        <f>C36+C37+C39+C40+C41+C42</f>
        <v>8016</v>
      </c>
      <c r="D35" s="17"/>
      <c r="E35" s="17"/>
      <c r="F35" s="39"/>
    </row>
    <row r="36" spans="1:6" ht="18" hidden="1">
      <c r="A36" s="14"/>
      <c r="B36" s="18" t="s">
        <v>44</v>
      </c>
      <c r="C36" s="19">
        <v>650</v>
      </c>
      <c r="D36" s="17"/>
      <c r="E36" s="17"/>
      <c r="F36" s="39"/>
    </row>
    <row r="37" spans="1:6" ht="18" hidden="1">
      <c r="A37" s="14"/>
      <c r="B37" s="18" t="s">
        <v>45</v>
      </c>
      <c r="C37" s="19">
        <v>650</v>
      </c>
      <c r="D37" s="17"/>
      <c r="E37" s="17"/>
      <c r="F37" s="39"/>
    </row>
    <row r="38" spans="1:6" ht="18" hidden="1">
      <c r="A38" s="14"/>
      <c r="B38" s="18" t="s">
        <v>30</v>
      </c>
      <c r="C38" s="19"/>
      <c r="D38" s="17"/>
      <c r="E38" s="17"/>
      <c r="F38" s="39"/>
    </row>
    <row r="39" spans="1:6" ht="18" hidden="1">
      <c r="A39" s="14"/>
      <c r="B39" s="18" t="s">
        <v>31</v>
      </c>
      <c r="C39" s="19">
        <v>1850</v>
      </c>
      <c r="D39" s="17"/>
      <c r="E39" s="17"/>
      <c r="F39" s="39"/>
    </row>
    <row r="40" spans="1:6" ht="18" hidden="1">
      <c r="A40" s="14"/>
      <c r="B40" s="18" t="s">
        <v>32</v>
      </c>
      <c r="C40" s="19">
        <v>2550</v>
      </c>
      <c r="D40" s="17"/>
      <c r="E40" s="17"/>
      <c r="F40" s="39"/>
    </row>
    <row r="41" spans="1:6" ht="18" hidden="1">
      <c r="A41" s="14"/>
      <c r="B41" s="18" t="s">
        <v>41</v>
      </c>
      <c r="C41" s="19">
        <v>1816</v>
      </c>
      <c r="D41" s="17"/>
      <c r="E41" s="17"/>
      <c r="F41" s="39"/>
    </row>
    <row r="42" spans="1:6" ht="18" hidden="1">
      <c r="A42" s="14"/>
      <c r="B42" s="18" t="s">
        <v>65</v>
      </c>
      <c r="C42" s="19">
        <v>500</v>
      </c>
      <c r="D42" s="17"/>
      <c r="E42" s="17"/>
      <c r="F42" s="39"/>
    </row>
    <row r="43" spans="1:5" ht="15" hidden="1">
      <c r="A43" s="10"/>
      <c r="B43" s="10"/>
      <c r="C43" s="12"/>
      <c r="D43" s="12"/>
      <c r="E43" s="12"/>
    </row>
    <row r="44" spans="1:5" ht="15">
      <c r="A44" s="40"/>
      <c r="B44" s="40"/>
      <c r="C44" s="41"/>
      <c r="D44" s="41"/>
      <c r="E44" s="41"/>
    </row>
    <row r="45" spans="1:5" ht="15">
      <c r="A45" s="40"/>
      <c r="B45" s="40"/>
      <c r="C45" s="41"/>
      <c r="D45" s="41"/>
      <c r="E45" s="41"/>
    </row>
    <row r="46" spans="1:5" ht="15">
      <c r="A46" s="40"/>
      <c r="B46" s="40"/>
      <c r="C46" s="41"/>
      <c r="D46" s="41"/>
      <c r="E46" s="41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3:5" ht="15">
      <c r="C55" s="41"/>
      <c r="D55" s="41"/>
      <c r="E55" s="41"/>
    </row>
    <row r="56" spans="3:5" ht="15">
      <c r="C56" s="41"/>
      <c r="D56" s="41"/>
      <c r="E56" s="41"/>
    </row>
    <row r="57" spans="3:5" ht="15"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</sheetData>
  <sheetProtection/>
  <mergeCells count="7">
    <mergeCell ref="B31:C31"/>
    <mergeCell ref="A2:F2"/>
    <mergeCell ref="C4:E4"/>
    <mergeCell ref="C5:E5"/>
    <mergeCell ref="C6:E6"/>
    <mergeCell ref="A9:F9"/>
    <mergeCell ref="F11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2016-01-12T04:27:09Z</dcterms:modified>
  <cp:category/>
  <cp:version/>
  <cp:contentType/>
  <cp:contentStatus/>
</cp:coreProperties>
</file>